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19 April Tax Oversight Committee\"/>
    </mc:Choice>
  </mc:AlternateContent>
  <xr:revisionPtr revIDLastSave="0" documentId="13_ncr:1_{106CC430-984A-4626-A434-A238A35B0CE1}" xr6:coauthVersionLast="36" xr6:coauthVersionMax="36" xr10:uidLastSave="{00000000-0000-0000-0000-000000000000}"/>
  <bookViews>
    <workbookView xWindow="0" yWindow="0" windowWidth="30720" windowHeight="13440" activeTab="4" xr2:uid="{00000000-000D-0000-FFFF-FFFF00000000}"/>
  </bookViews>
  <sheets>
    <sheet name="Exh F-FY19" sheetId="6" r:id="rId1"/>
    <sheet name="Historical fy14-18" sheetId="5" r:id="rId2"/>
    <sheet name="Historical fy14-18 SANDI" sheetId="10" r:id="rId3"/>
    <sheet name="chart for memo fy18" sheetId="9" r:id="rId4"/>
    <sheet name="fy19 budget update" sheetId="7" r:id="rId5"/>
  </sheets>
  <calcPr calcId="191029"/>
</workbook>
</file>

<file path=xl/calcChain.xml><?xml version="1.0" encoding="utf-8"?>
<calcChain xmlns="http://schemas.openxmlformats.org/spreadsheetml/2006/main">
  <c r="C54" i="7" l="1"/>
  <c r="B53" i="7"/>
  <c r="C51" i="7"/>
  <c r="G28" i="10" l="1"/>
  <c r="F28" i="10"/>
  <c r="E28" i="10"/>
  <c r="D28" i="10"/>
  <c r="C25" i="10"/>
  <c r="C28" i="10" s="1"/>
  <c r="G7" i="10"/>
  <c r="F7" i="10"/>
  <c r="E6" i="10"/>
  <c r="E7" i="10" s="1"/>
  <c r="D6" i="10"/>
  <c r="D7" i="10" s="1"/>
  <c r="C6" i="10"/>
  <c r="C7" i="10" s="1"/>
  <c r="F30" i="10" l="1"/>
  <c r="G30" i="10"/>
  <c r="D30" i="10"/>
  <c r="D34" i="10" s="1"/>
  <c r="E32" i="10" s="1"/>
  <c r="E30" i="10"/>
  <c r="C30" i="10"/>
  <c r="C34" i="10" s="1"/>
  <c r="I17" i="6"/>
  <c r="I16" i="6"/>
  <c r="I15" i="6"/>
  <c r="I14" i="6"/>
  <c r="I13" i="6"/>
  <c r="I12" i="6"/>
  <c r="H18" i="6"/>
  <c r="B38" i="6"/>
  <c r="B40" i="6" s="1"/>
  <c r="E34" i="10" l="1"/>
  <c r="F32" i="10" s="1"/>
  <c r="F34" i="10" s="1"/>
  <c r="G32" i="10" s="1"/>
  <c r="G34" i="10" s="1"/>
  <c r="I18" i="6"/>
  <c r="G7" i="5" l="1"/>
  <c r="G31" i="5"/>
  <c r="G33" i="5" l="1"/>
  <c r="C19" i="9"/>
  <c r="C7" i="9"/>
  <c r="C21" i="9" l="1"/>
  <c r="C25" i="9" s="1"/>
  <c r="C53" i="7"/>
  <c r="F31" i="5" l="1"/>
  <c r="F7" i="5"/>
  <c r="F33" i="5" l="1"/>
  <c r="B55" i="7" l="1"/>
  <c r="C55" i="7"/>
  <c r="D54" i="7"/>
  <c r="D53" i="7"/>
  <c r="D52" i="7"/>
  <c r="D51" i="7"/>
  <c r="D50" i="7"/>
  <c r="D49" i="7"/>
  <c r="D55" i="7" l="1"/>
  <c r="C28" i="5" l="1"/>
  <c r="C31" i="5" s="1"/>
  <c r="C6" i="5"/>
  <c r="C7" i="5" s="1"/>
  <c r="E6" i="5"/>
  <c r="D31" i="5"/>
  <c r="D6" i="5"/>
  <c r="D7" i="5" s="1"/>
  <c r="D33" i="5" s="1"/>
  <c r="D37" i="5" s="1"/>
  <c r="E35" i="5" s="1"/>
  <c r="C33" i="5" l="1"/>
  <c r="C37" i="5" s="1"/>
  <c r="E31" i="5" l="1"/>
  <c r="E7" i="5"/>
  <c r="E33" i="5" l="1"/>
  <c r="E37" i="5" s="1"/>
  <c r="F35" i="5" s="1"/>
  <c r="F37" i="5" s="1"/>
  <c r="G35" i="5" s="1"/>
  <c r="G37" i="5" s="1"/>
</calcChain>
</file>

<file path=xl/sharedStrings.xml><?xml version="1.0" encoding="utf-8"?>
<sst xmlns="http://schemas.openxmlformats.org/spreadsheetml/2006/main" count="234" uniqueCount="129">
  <si>
    <t>Actual</t>
  </si>
  <si>
    <t>Revenue:</t>
  </si>
  <si>
    <t>Expenditures:</t>
  </si>
  <si>
    <t>Infrastructure Surtax</t>
  </si>
  <si>
    <r>
      <t xml:space="preserve">       </t>
    </r>
    <r>
      <rPr>
        <b/>
        <sz val="11"/>
        <color theme="1"/>
        <rFont val="Calibri"/>
        <family val="2"/>
        <scheme val="minor"/>
      </rPr>
      <t>Total Revenue</t>
    </r>
  </si>
  <si>
    <t>Audited</t>
  </si>
  <si>
    <r>
      <t xml:space="preserve">       </t>
    </r>
    <r>
      <rPr>
        <b/>
        <sz val="11"/>
        <color theme="1"/>
        <rFont val="Calibri"/>
        <family val="2"/>
        <scheme val="minor"/>
      </rPr>
      <t>Total Expenditures</t>
    </r>
  </si>
  <si>
    <t>Revenues over expenditures</t>
  </si>
  <si>
    <t>Public Facilities - CISCO Network Switch</t>
  </si>
  <si>
    <t>Public Facilities - Telephone System</t>
  </si>
  <si>
    <t>Public Facilities - Server Replacement</t>
  </si>
  <si>
    <t>Public Facilities - Floor Coverings</t>
  </si>
  <si>
    <t>Public Facilities - Generator Replacement</t>
  </si>
  <si>
    <t>Public Facilities - South Fire Assessment</t>
  </si>
  <si>
    <t>FY2014-15</t>
  </si>
  <si>
    <t>Public Safety - Police Radio Equipment</t>
  </si>
  <si>
    <t>Public Safety-Fire SCBA Cylinders</t>
  </si>
  <si>
    <t>FY2015-16</t>
  </si>
  <si>
    <t>FY2013-2014</t>
  </si>
  <si>
    <t>Net Investment Income</t>
  </si>
  <si>
    <t>Public Facilities - Improvements</t>
  </si>
  <si>
    <t>Fund Balance, Beginning</t>
  </si>
  <si>
    <t>Fund Balance, Ending</t>
  </si>
  <si>
    <t>Public Safety - Police Vehicles</t>
  </si>
  <si>
    <t>Public Safety - Defibrillators</t>
  </si>
  <si>
    <t>Parks/Rec- Transfer to Bayfront Park</t>
  </si>
  <si>
    <t>Canals - Transfer to Canal Fund</t>
  </si>
  <si>
    <t>Program has run from 2010 through 2017 (8 years in)</t>
  </si>
  <si>
    <t>Sarasota County</t>
  </si>
  <si>
    <t>actual</t>
  </si>
  <si>
    <t>forecast</t>
  </si>
  <si>
    <t>Current 15 Yr Budget</t>
  </si>
  <si>
    <t>EXHIBIT F</t>
  </si>
  <si>
    <t>TOWN OF LONGBOAT KEY PROJECTS LIST - PHASE III</t>
  </si>
  <si>
    <t>CATEGORIES</t>
  </si>
  <si>
    <t>PROJECT TITLE</t>
  </si>
  <si>
    <t>SURTAX FUNDING BUDGET</t>
  </si>
  <si>
    <t>REVISED BUDGET</t>
  </si>
  <si>
    <t>CUMULATIVE EXPENDITURES</t>
  </si>
  <si>
    <t>SURTAX REMAINING</t>
  </si>
  <si>
    <t>COMPREHENSIVE BEACH MANAGEMENT</t>
  </si>
  <si>
    <t>Longboat Key Beach Nourishment Project  and Erosion Control Structures</t>
  </si>
  <si>
    <t>STREETS and DRAINAGE</t>
  </si>
  <si>
    <t>PARKS and RECREATION IMPROVEMENTS</t>
  </si>
  <si>
    <t xml:space="preserve">Parks &amp; Recreation Improvements </t>
  </si>
  <si>
    <t>CANAL DREDGING</t>
  </si>
  <si>
    <t>Dredging maintenance</t>
  </si>
  <si>
    <t>PUBLIC SAFETY</t>
  </si>
  <si>
    <t>Fire and Police Vehicles and Equipment</t>
  </si>
  <si>
    <t>IMPROVEMENTS TO PUBLIC FACILITIES</t>
  </si>
  <si>
    <t>Facilities Maintenance</t>
  </si>
  <si>
    <t>Public Safety</t>
  </si>
  <si>
    <t>Facility</t>
  </si>
  <si>
    <t>Improvements</t>
  </si>
  <si>
    <t xml:space="preserve">          </t>
  </si>
  <si>
    <t>Parks</t>
  </si>
  <si>
    <t>HVAC Upgrades</t>
  </si>
  <si>
    <t>Patrol Vehicles</t>
  </si>
  <si>
    <t>Police Station Roof</t>
  </si>
  <si>
    <t>Tennis Center Fencing and Court Resurface</t>
  </si>
  <si>
    <t>Police - Radio Enhancements</t>
  </si>
  <si>
    <t>Fire - Ambulance</t>
  </si>
  <si>
    <t xml:space="preserve">Fire Defibrillators </t>
  </si>
  <si>
    <t>Town Hall Improvements</t>
  </si>
  <si>
    <t>Canal</t>
  </si>
  <si>
    <t>Dredging</t>
  </si>
  <si>
    <t xml:space="preserve">Canal Dredging </t>
  </si>
  <si>
    <t>Bayfront Park Project</t>
  </si>
  <si>
    <r>
      <t xml:space="preserve">       </t>
    </r>
    <r>
      <rPr>
        <b/>
        <sz val="10"/>
        <color theme="1"/>
        <rFont val="Arial"/>
        <family val="2"/>
      </rPr>
      <t>Total Revenue</t>
    </r>
  </si>
  <si>
    <r>
      <t xml:space="preserve">       </t>
    </r>
    <r>
      <rPr>
        <b/>
        <sz val="10"/>
        <color theme="1"/>
        <rFont val="Arial"/>
        <family val="2"/>
      </rPr>
      <t>Total Expenditures</t>
    </r>
  </si>
  <si>
    <t>PHASE III</t>
  </si>
  <si>
    <t>AMOUNT EXPENDED OR COMMITTED</t>
  </si>
  <si>
    <t>Project List</t>
  </si>
  <si>
    <t>ALLOCATION</t>
  </si>
  <si>
    <t>BALANCE</t>
  </si>
  <si>
    <t>Beach Nourishment</t>
  </si>
  <si>
    <t>Streets &amp; Drainage</t>
  </si>
  <si>
    <t>Park&amp; Recreation Improvements</t>
  </si>
  <si>
    <t>Canal Dredging</t>
  </si>
  <si>
    <t>Public Facility Improvements</t>
  </si>
  <si>
    <t>Police Building Improvements (Structural)</t>
  </si>
  <si>
    <t>Tennis Fencing</t>
  </si>
  <si>
    <t>FY2016-17</t>
  </si>
  <si>
    <t>Public Facilities - HVAC Upgrades</t>
  </si>
  <si>
    <t>Public Safety - Radios</t>
  </si>
  <si>
    <t>Parks/Rec- Tennis Court  Resurfacing</t>
  </si>
  <si>
    <t>Parks/Rec -Tennis Center fencing</t>
  </si>
  <si>
    <t>North Station - Fitness Equipment</t>
  </si>
  <si>
    <t>Task Chair Seating - Town Hall</t>
  </si>
  <si>
    <t xml:space="preserve">Commission Chambers Audio </t>
  </si>
  <si>
    <t>Police - Space Renovation</t>
  </si>
  <si>
    <t>Tennis Court Resurfacing</t>
  </si>
  <si>
    <t>Irrigation Well with filter system</t>
  </si>
  <si>
    <t>Fencing</t>
  </si>
  <si>
    <t>Public Facilities - HVAC</t>
  </si>
  <si>
    <t>Public Safety-Power Load Stretcher</t>
  </si>
  <si>
    <t>Parks/Rec- Tennis Court Resurfacing</t>
  </si>
  <si>
    <t>Parks/Rec- Fencing</t>
  </si>
  <si>
    <t>FY2017-18</t>
  </si>
  <si>
    <t>Public Facilities - Roof Upgrades</t>
  </si>
  <si>
    <t>Public Safety- Ambulance</t>
  </si>
  <si>
    <t>Public Facilities - Police Space Renovation</t>
  </si>
  <si>
    <t>Public Facilities - Fire Fitness Equipment</t>
  </si>
  <si>
    <t>Canals- Transfer to Canal Fund</t>
  </si>
  <si>
    <t>FY 2017-18 BUDGET</t>
  </si>
  <si>
    <t>FY 2016-17 BUDGET</t>
  </si>
  <si>
    <t>FY 2015-16 BUDGET</t>
  </si>
  <si>
    <t>Public Facilities - Roof Upgrade</t>
  </si>
  <si>
    <t>Public Safety-Ambulance</t>
  </si>
  <si>
    <t>using trend forecast</t>
  </si>
  <si>
    <t>FY 2018-19 BUDGET</t>
  </si>
  <si>
    <t>SARASOTA INFRASTRUCTURE SURTAX FY 2010 - FY 2024</t>
  </si>
  <si>
    <t>Updated: 05/02/2018</t>
  </si>
  <si>
    <t>BUDGET AMENDMENT</t>
  </si>
  <si>
    <t>PROPOSED     FY 19 EXPENDITURES</t>
  </si>
  <si>
    <t>Street Resurfacing, Drainage Improvements and Equipment</t>
  </si>
  <si>
    <t xml:space="preserve"> SARASOTA Infrastructure Surtax Project Totals</t>
  </si>
  <si>
    <t>Task Chair Seating- Town Hall</t>
  </si>
  <si>
    <t>Police-Flooring Replacement</t>
  </si>
  <si>
    <t>Tennis Watering Sysytem Phase 1</t>
  </si>
  <si>
    <t>Rec Center Roof</t>
  </si>
  <si>
    <t>Tennis Center - Pickleball Court Planning</t>
  </si>
  <si>
    <t>Rec Center Flooring</t>
  </si>
  <si>
    <t>Public Facilities - Roofing, Floor covering, etc</t>
  </si>
  <si>
    <t>Fiscal Year 2014-2018</t>
  </si>
  <si>
    <r>
      <t xml:space="preserve">       </t>
    </r>
    <r>
      <rPr>
        <b/>
        <sz val="12"/>
        <rFont val="Arial"/>
        <family val="2"/>
      </rPr>
      <t>Total Revenue</t>
    </r>
  </si>
  <si>
    <r>
      <t xml:space="preserve">       </t>
    </r>
    <r>
      <rPr>
        <b/>
        <sz val="12"/>
        <rFont val="Arial"/>
        <family val="2"/>
      </rPr>
      <t>Total Expenditures</t>
    </r>
  </si>
  <si>
    <t>Pickleball Design</t>
  </si>
  <si>
    <t>THROUGH 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</si>
</sst>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 val="doubleAccounting"/>
      <sz val="11"/>
      <color theme="1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AEFF7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4F9BD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6">
    <xf numFmtId="0" fontId="0" fillId="0" borderId="0" xfId="0"/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7" fillId="2" borderId="0" xfId="0" applyNumberFormat="1" applyFont="1" applyFill="1" applyBorder="1" applyAlignment="1">
      <alignment horizontal="right" vertical="center" wrapText="1"/>
    </xf>
    <xf numFmtId="166" fontId="9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center" vertical="center" wrapText="1"/>
    </xf>
    <xf numFmtId="165" fontId="7" fillId="3" borderId="8" xfId="1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165" fontId="7" fillId="3" borderId="8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0" fillId="2" borderId="0" xfId="0" applyFill="1"/>
    <xf numFmtId="165" fontId="0" fillId="2" borderId="0" xfId="1" applyNumberFormat="1" applyFont="1" applyFill="1"/>
    <xf numFmtId="0" fontId="0" fillId="4" borderId="0" xfId="0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Border="1" applyAlignment="1">
      <alignment horizontal="center"/>
    </xf>
    <xf numFmtId="164" fontId="0" fillId="4" borderId="0" xfId="2" applyNumberFormat="1" applyFont="1" applyFill="1"/>
    <xf numFmtId="165" fontId="5" fillId="4" borderId="0" xfId="1" applyNumberFormat="1" applyFont="1" applyFill="1"/>
    <xf numFmtId="165" fontId="0" fillId="4" borderId="0" xfId="1" applyNumberFormat="1" applyFont="1" applyFill="1"/>
    <xf numFmtId="165" fontId="1" fillId="4" borderId="1" xfId="1" applyNumberFormat="1" applyFont="1" applyFill="1" applyBorder="1"/>
    <xf numFmtId="165" fontId="6" fillId="4" borderId="0" xfId="1" applyNumberFormat="1" applyFont="1" applyFill="1" applyBorder="1"/>
    <xf numFmtId="164" fontId="6" fillId="4" borderId="0" xfId="2" applyNumberFormat="1" applyFont="1" applyFill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6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7" fontId="13" fillId="0" borderId="0" xfId="2" applyNumberFormat="1" applyFont="1" applyAlignment="1">
      <alignment horizontal="center" vertical="center"/>
    </xf>
    <xf numFmtId="37" fontId="14" fillId="0" borderId="0" xfId="2" applyNumberFormat="1" applyFont="1" applyAlignment="1">
      <alignment horizontal="right" vertical="center"/>
    </xf>
    <xf numFmtId="37" fontId="15" fillId="0" borderId="0" xfId="2" applyNumberFormat="1" applyFont="1" applyAlignment="1">
      <alignment horizontal="right" vertical="center"/>
    </xf>
    <xf numFmtId="37" fontId="0" fillId="0" borderId="0" xfId="2" applyNumberFormat="1" applyFont="1" applyAlignment="1">
      <alignment horizontal="right"/>
    </xf>
    <xf numFmtId="5" fontId="15" fillId="0" borderId="0" xfId="2" applyNumberFormat="1" applyFont="1" applyAlignment="1">
      <alignment horizontal="right" vertical="center"/>
    </xf>
    <xf numFmtId="0" fontId="12" fillId="0" borderId="0" xfId="0" applyFont="1" applyAlignment="1"/>
    <xf numFmtId="0" fontId="0" fillId="0" borderId="0" xfId="0" applyFill="1"/>
    <xf numFmtId="0" fontId="16" fillId="0" borderId="0" xfId="0" applyFont="1" applyFill="1"/>
    <xf numFmtId="165" fontId="16" fillId="0" borderId="0" xfId="1" applyNumberFormat="1" applyFont="1" applyFill="1"/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6" fontId="16" fillId="0" borderId="0" xfId="0" applyNumberFormat="1" applyFont="1" applyAlignment="1">
      <alignment horizontal="right" vertical="center"/>
    </xf>
    <xf numFmtId="38" fontId="16" fillId="0" borderId="0" xfId="0" applyNumberFormat="1" applyFont="1" applyAlignment="1">
      <alignment horizontal="right" vertical="center"/>
    </xf>
    <xf numFmtId="6" fontId="16" fillId="0" borderId="10" xfId="0" applyNumberFormat="1" applyFont="1" applyBorder="1" applyAlignment="1">
      <alignment horizontal="right" vertical="center"/>
    </xf>
    <xf numFmtId="6" fontId="16" fillId="0" borderId="10" xfId="0" applyNumberFormat="1" applyFont="1" applyBorder="1" applyAlignment="1">
      <alignment horizontal="right" vertical="center" wrapText="1"/>
    </xf>
    <xf numFmtId="38" fontId="16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2" fillId="0" borderId="0" xfId="0" applyFont="1"/>
    <xf numFmtId="166" fontId="16" fillId="0" borderId="0" xfId="2" applyNumberFormat="1" applyFont="1"/>
    <xf numFmtId="0" fontId="2" fillId="0" borderId="0" xfId="0" applyFont="1" applyFill="1" applyBorder="1" applyAlignment="1">
      <alignment horizontal="left" vertical="center" wrapText="1"/>
    </xf>
    <xf numFmtId="166" fontId="15" fillId="0" borderId="0" xfId="2" applyNumberFormat="1" applyFont="1" applyAlignment="1">
      <alignment horizontal="right" vertical="center"/>
    </xf>
    <xf numFmtId="166" fontId="0" fillId="0" borderId="0" xfId="2" applyNumberFormat="1" applyFont="1"/>
    <xf numFmtId="166" fontId="12" fillId="0" borderId="0" xfId="2" applyNumberFormat="1" applyFont="1"/>
    <xf numFmtId="166" fontId="14" fillId="0" borderId="0" xfId="2" applyNumberFormat="1" applyFont="1" applyAlignment="1">
      <alignment horizontal="right" vertical="center"/>
    </xf>
    <xf numFmtId="166" fontId="14" fillId="0" borderId="0" xfId="2" applyNumberFormat="1" applyFont="1" applyAlignment="1">
      <alignment horizontal="center" vertical="center"/>
    </xf>
    <xf numFmtId="0" fontId="17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37" fontId="16" fillId="2" borderId="1" xfId="1" applyNumberFormat="1" applyFont="1" applyFill="1" applyBorder="1"/>
    <xf numFmtId="5" fontId="16" fillId="2" borderId="0" xfId="1" applyNumberFormat="1" applyFont="1" applyFill="1"/>
    <xf numFmtId="165" fontId="16" fillId="2" borderId="0" xfId="1" applyNumberFormat="1" applyFont="1" applyFill="1"/>
    <xf numFmtId="165" fontId="16" fillId="2" borderId="1" xfId="1" applyNumberFormat="1" applyFont="1" applyFill="1" applyBorder="1"/>
    <xf numFmtId="5" fontId="16" fillId="2" borderId="10" xfId="1" applyNumberFormat="1" applyFont="1" applyFill="1" applyBorder="1"/>
    <xf numFmtId="0" fontId="12" fillId="0" borderId="0" xfId="0" applyFont="1"/>
    <xf numFmtId="37" fontId="16" fillId="2" borderId="1" xfId="1" applyNumberFormat="1" applyFont="1" applyFill="1" applyBorder="1" applyAlignment="1"/>
    <xf numFmtId="0" fontId="18" fillId="2" borderId="0" xfId="0" applyFont="1" applyFill="1" applyBorder="1" applyAlignment="1">
      <alignment horizontal="right"/>
    </xf>
    <xf numFmtId="0" fontId="1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top" wrapText="1"/>
    </xf>
    <xf numFmtId="165" fontId="7" fillId="2" borderId="0" xfId="1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4" fontId="7" fillId="2" borderId="0" xfId="2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Continuous" vertical="top"/>
    </xf>
    <xf numFmtId="0" fontId="21" fillId="5" borderId="0" xfId="0" applyFont="1" applyFill="1" applyBorder="1" applyAlignment="1">
      <alignment horizontal="centerContinuous" vertical="center"/>
    </xf>
    <xf numFmtId="0" fontId="21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vertical="center"/>
    </xf>
    <xf numFmtId="0" fontId="21" fillId="5" borderId="1" xfId="0" applyFont="1" applyFill="1" applyBorder="1" applyAlignment="1">
      <alignment horizontal="center" vertical="top" wrapText="1"/>
    </xf>
    <xf numFmtId="0" fontId="21" fillId="5" borderId="1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left" vertical="center" wrapText="1"/>
    </xf>
    <xf numFmtId="0" fontId="22" fillId="6" borderId="3" xfId="0" applyFont="1" applyFill="1" applyBorder="1" applyAlignment="1">
      <alignment horizontal="center" vertical="center" wrapText="1"/>
    </xf>
    <xf numFmtId="164" fontId="22" fillId="6" borderId="3" xfId="2" applyNumberFormat="1" applyFont="1" applyFill="1" applyBorder="1" applyAlignment="1">
      <alignment horizontal="right" vertical="center" wrapText="1"/>
    </xf>
    <xf numFmtId="164" fontId="22" fillId="6" borderId="4" xfId="2" applyNumberFormat="1" applyFont="1" applyFill="1" applyBorder="1" applyAlignment="1">
      <alignment horizontal="right" vertical="center" wrapText="1"/>
    </xf>
    <xf numFmtId="165" fontId="22" fillId="6" borderId="3" xfId="1" applyNumberFormat="1" applyFont="1" applyFill="1" applyBorder="1" applyAlignment="1">
      <alignment horizontal="right" vertical="center" wrapText="1"/>
    </xf>
    <xf numFmtId="165" fontId="22" fillId="6" borderId="4" xfId="1" applyNumberFormat="1" applyFont="1" applyFill="1" applyBorder="1" applyAlignment="1">
      <alignment horizontal="right" vertical="center" wrapText="1"/>
    </xf>
    <xf numFmtId="0" fontId="22" fillId="6" borderId="5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wrapText="1"/>
    </xf>
    <xf numFmtId="165" fontId="22" fillId="6" borderId="1" xfId="1" applyNumberFormat="1" applyFont="1" applyFill="1" applyBorder="1" applyAlignment="1">
      <alignment horizontal="right" vertical="center" wrapText="1"/>
    </xf>
    <xf numFmtId="165" fontId="22" fillId="6" borderId="6" xfId="1" applyNumberFormat="1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164" fontId="21" fillId="7" borderId="1" xfId="2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left" vertical="top" wrapText="1"/>
    </xf>
    <xf numFmtId="165" fontId="7" fillId="3" borderId="0" xfId="1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165" fontId="0" fillId="2" borderId="0" xfId="0" applyNumberFormat="1" applyFill="1"/>
    <xf numFmtId="0" fontId="24" fillId="2" borderId="0" xfId="0" applyFont="1" applyFill="1"/>
    <xf numFmtId="0" fontId="24" fillId="4" borderId="0" xfId="0" applyFont="1" applyFill="1"/>
    <xf numFmtId="0" fontId="25" fillId="4" borderId="0" xfId="0" applyFont="1" applyFill="1"/>
    <xf numFmtId="165" fontId="24" fillId="4" borderId="0" xfId="1" applyNumberFormat="1" applyFont="1" applyFill="1"/>
    <xf numFmtId="165" fontId="26" fillId="4" borderId="0" xfId="1" applyNumberFormat="1" applyFont="1" applyFill="1" applyBorder="1"/>
    <xf numFmtId="164" fontId="26" fillId="4" borderId="0" xfId="2" applyNumberFormat="1" applyFont="1" applyFill="1"/>
    <xf numFmtId="0" fontId="23" fillId="2" borderId="0" xfId="0" applyFont="1" applyFill="1"/>
    <xf numFmtId="165" fontId="31" fillId="8" borderId="1" xfId="1" applyNumberFormat="1" applyFont="1" applyFill="1" applyBorder="1"/>
    <xf numFmtId="165" fontId="31" fillId="9" borderId="1" xfId="1" applyNumberFormat="1" applyFont="1" applyFill="1" applyBorder="1"/>
    <xf numFmtId="0" fontId="30" fillId="8" borderId="14" xfId="0" applyFont="1" applyFill="1" applyBorder="1"/>
    <xf numFmtId="0" fontId="31" fillId="8" borderId="0" xfId="0" applyFont="1" applyFill="1" applyBorder="1"/>
    <xf numFmtId="0" fontId="30" fillId="8" borderId="0" xfId="0" applyFont="1" applyFill="1" applyBorder="1" applyAlignment="1">
      <alignment horizontal="center"/>
    </xf>
    <xf numFmtId="0" fontId="30" fillId="8" borderId="15" xfId="0" applyFont="1" applyFill="1" applyBorder="1" applyAlignment="1">
      <alignment horizontal="center"/>
    </xf>
    <xf numFmtId="0" fontId="31" fillId="9" borderId="14" xfId="0" applyFont="1" applyFill="1" applyBorder="1"/>
    <xf numFmtId="0" fontId="31" fillId="9" borderId="0" xfId="0" applyFont="1" applyFill="1" applyBorder="1"/>
    <xf numFmtId="164" fontId="31" fillId="9" borderId="0" xfId="2" applyNumberFormat="1" applyFont="1" applyFill="1" applyBorder="1"/>
    <xf numFmtId="164" fontId="31" fillId="9" borderId="15" xfId="2" applyNumberFormat="1" applyFont="1" applyFill="1" applyBorder="1"/>
    <xf numFmtId="0" fontId="31" fillId="8" borderId="14" xfId="0" applyFont="1" applyFill="1" applyBorder="1"/>
    <xf numFmtId="165" fontId="32" fillId="8" borderId="0" xfId="1" applyNumberFormat="1" applyFont="1" applyFill="1" applyBorder="1"/>
    <xf numFmtId="165" fontId="32" fillId="8" borderId="15" xfId="1" applyNumberFormat="1" applyFont="1" applyFill="1" applyBorder="1"/>
    <xf numFmtId="165" fontId="31" fillId="9" borderId="0" xfId="1" applyNumberFormat="1" applyFont="1" applyFill="1" applyBorder="1"/>
    <xf numFmtId="165" fontId="31" fillId="9" borderId="15" xfId="1" applyNumberFormat="1" applyFont="1" applyFill="1" applyBorder="1"/>
    <xf numFmtId="165" fontId="31" fillId="8" borderId="0" xfId="1" applyNumberFormat="1" applyFont="1" applyFill="1" applyBorder="1"/>
    <xf numFmtId="165" fontId="31" fillId="8" borderId="15" xfId="1" applyNumberFormat="1" applyFont="1" applyFill="1" applyBorder="1"/>
    <xf numFmtId="165" fontId="31" fillId="9" borderId="6" xfId="1" applyNumberFormat="1" applyFont="1" applyFill="1" applyBorder="1"/>
    <xf numFmtId="0" fontId="31" fillId="8" borderId="5" xfId="0" applyFont="1" applyFill="1" applyBorder="1"/>
    <xf numFmtId="0" fontId="31" fillId="8" borderId="1" xfId="0" applyFont="1" applyFill="1" applyBorder="1"/>
    <xf numFmtId="165" fontId="31" fillId="8" borderId="6" xfId="1" applyNumberFormat="1" applyFont="1" applyFill="1" applyBorder="1"/>
    <xf numFmtId="0" fontId="28" fillId="10" borderId="12" xfId="0" applyFont="1" applyFill="1" applyBorder="1" applyAlignment="1">
      <alignment horizontal="center"/>
    </xf>
    <xf numFmtId="0" fontId="28" fillId="10" borderId="13" xfId="0" applyFont="1" applyFill="1" applyBorder="1" applyAlignment="1">
      <alignment horizontal="center"/>
    </xf>
    <xf numFmtId="0" fontId="28" fillId="10" borderId="0" xfId="0" applyFont="1" applyFill="1" applyBorder="1" applyAlignment="1">
      <alignment horizontal="center"/>
    </xf>
    <xf numFmtId="0" fontId="28" fillId="10" borderId="15" xfId="0" applyFont="1" applyFill="1" applyBorder="1" applyAlignment="1">
      <alignment horizontal="center"/>
    </xf>
    <xf numFmtId="0" fontId="29" fillId="10" borderId="0" xfId="0" applyFont="1" applyFill="1" applyBorder="1" applyAlignment="1">
      <alignment horizontal="center"/>
    </xf>
    <xf numFmtId="0" fontId="29" fillId="10" borderId="15" xfId="0" applyFont="1" applyFill="1" applyBorder="1" applyAlignment="1">
      <alignment horizontal="center"/>
    </xf>
    <xf numFmtId="0" fontId="27" fillId="10" borderId="11" xfId="0" applyFont="1" applyFill="1" applyBorder="1" applyAlignment="1">
      <alignment horizontal="left" wrapText="1"/>
    </xf>
    <xf numFmtId="0" fontId="27" fillId="10" borderId="12" xfId="0" applyFont="1" applyFill="1" applyBorder="1" applyAlignment="1">
      <alignment horizontal="left" wrapText="1"/>
    </xf>
    <xf numFmtId="0" fontId="27" fillId="10" borderId="14" xfId="0" applyFont="1" applyFill="1" applyBorder="1" applyAlignment="1">
      <alignment horizontal="left" wrapText="1"/>
    </xf>
    <xf numFmtId="0" fontId="27" fillId="10" borderId="0" xfId="0" applyFont="1" applyFill="1" applyBorder="1" applyAlignment="1">
      <alignment horizontal="left" wrapText="1"/>
    </xf>
    <xf numFmtId="0" fontId="12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4F9BD5"/>
      <color rgb="FFEAEFF7"/>
      <color rgb="FFD2DEEF"/>
      <color rgb="FF33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1114425</xdr:colOff>
      <xdr:row>23</xdr:row>
      <xdr:rowOff>200025</xdr:rowOff>
    </xdr:from>
    <xdr:to>
      <xdr:col>5</xdr:col>
      <xdr:colOff>190500</xdr:colOff>
      <xdr:row>35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91325" y="14773275"/>
          <a:ext cx="1704975" cy="2847975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Using an</a:t>
          </a:r>
          <a:r>
            <a:rPr lang="en-US" sz="1100" baseline="0"/>
            <a:t> excel forecasting model, the estimated Sarasota County surtax revenue is projected to increase by 2% -3% per year from 2020 to 2024. ($5.2 million since inception and another $4.6 million projected.)  During the Fy19 Budget process, The Town increased the Revenue Budget for Public Safety by $1.5 million.</a:t>
          </a:r>
          <a:endParaRPr lang="en-US" sz="1100"/>
        </a:p>
      </xdr:txBody>
    </xdr:sp>
    <xdr:clientData/>
  </xdr:twoCellAnchor>
  <xdr:twoCellAnchor>
    <xdr:from>
      <xdr:col>3</xdr:col>
      <xdr:colOff>704850</xdr:colOff>
      <xdr:row>18</xdr:row>
      <xdr:rowOff>114300</xdr:rowOff>
    </xdr:from>
    <xdr:to>
      <xdr:col>4</xdr:col>
      <xdr:colOff>609600</xdr:colOff>
      <xdr:row>23</xdr:row>
      <xdr:rowOff>142875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381750" y="13496925"/>
          <a:ext cx="1066800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E19" sqref="E19"/>
    </sheetView>
  </sheetViews>
  <sheetFormatPr defaultColWidth="9.140625" defaultRowHeight="18.75" x14ac:dyDescent="0.25"/>
  <cols>
    <col min="1" max="1" width="26.28515625" style="8" customWidth="1"/>
    <col min="2" max="2" width="40.7109375" style="9" customWidth="1"/>
    <col min="3" max="3" width="18.140625" style="9" customWidth="1"/>
    <col min="4" max="4" width="17.42578125" style="9" customWidth="1"/>
    <col min="5" max="5" width="22" style="9" customWidth="1"/>
    <col min="6" max="6" width="17.85546875" style="9" customWidth="1"/>
    <col min="7" max="7" width="18.5703125" style="9" customWidth="1"/>
    <col min="8" max="8" width="20" style="9" customWidth="1"/>
    <col min="9" max="9" width="19.5703125" style="9" customWidth="1"/>
    <col min="10" max="10" width="24.85546875" style="11" customWidth="1"/>
    <col min="11" max="11" width="0.28515625" style="11" customWidth="1"/>
    <col min="12" max="13" width="9.140625" style="11"/>
    <col min="14" max="14" width="11.28515625" style="11" bestFit="1" customWidth="1"/>
    <col min="15" max="15" width="10.7109375" style="11" bestFit="1" customWidth="1"/>
    <col min="16" max="16" width="11.28515625" style="11" bestFit="1" customWidth="1"/>
    <col min="17" max="20" width="9.140625" style="11"/>
    <col min="21" max="21" width="19" style="11" bestFit="1" customWidth="1"/>
    <col min="22" max="22" width="16" style="11" bestFit="1" customWidth="1"/>
    <col min="23" max="23" width="22.7109375" style="11" customWidth="1"/>
    <col min="24" max="16384" width="9.140625" style="11"/>
  </cols>
  <sheetData>
    <row r="1" spans="1:10" s="14" customFormat="1" ht="11.25" customHeight="1" x14ac:dyDescent="0.25">
      <c r="A1" s="15"/>
      <c r="B1" s="16"/>
      <c r="C1" s="17"/>
      <c r="D1" s="17"/>
      <c r="E1" s="17"/>
      <c r="F1" s="16"/>
      <c r="G1" s="16"/>
      <c r="H1" s="16"/>
      <c r="I1" s="16"/>
      <c r="J1" s="18"/>
    </row>
    <row r="2" spans="1:10" s="14" customFormat="1" ht="11.25" customHeight="1" x14ac:dyDescent="0.25">
      <c r="A2" s="113"/>
      <c r="B2" s="92"/>
      <c r="C2" s="114"/>
      <c r="D2" s="114"/>
      <c r="E2" s="114"/>
      <c r="F2" s="92"/>
      <c r="G2" s="92"/>
      <c r="H2" s="92"/>
      <c r="I2" s="92"/>
      <c r="J2" s="115"/>
    </row>
    <row r="3" spans="1:10" x14ac:dyDescent="0.25">
      <c r="A3" s="19"/>
      <c r="B3" s="20"/>
      <c r="C3" s="21"/>
      <c r="D3" s="20"/>
      <c r="E3" s="20"/>
      <c r="F3" s="20"/>
      <c r="G3" s="20"/>
      <c r="H3" s="20"/>
    </row>
    <row r="4" spans="1:10" ht="16.5" customHeight="1" x14ac:dyDescent="0.25">
      <c r="A4" s="23"/>
      <c r="B4" s="20"/>
      <c r="C4" s="21"/>
      <c r="D4" s="20"/>
      <c r="E4" s="20"/>
      <c r="F4" s="22"/>
      <c r="G4" s="20"/>
      <c r="H4" s="20"/>
    </row>
    <row r="5" spans="1:10" ht="12" customHeight="1" x14ac:dyDescent="0.25">
      <c r="A5" s="24"/>
      <c r="B5" s="16"/>
      <c r="C5" s="25"/>
      <c r="D5" s="16"/>
      <c r="E5" s="16"/>
      <c r="F5" s="16"/>
      <c r="G5" s="16"/>
      <c r="H5" s="16"/>
      <c r="I5" s="16"/>
      <c r="J5" s="26"/>
    </row>
    <row r="6" spans="1:10" x14ac:dyDescent="0.25">
      <c r="A6" s="93" t="s">
        <v>32</v>
      </c>
      <c r="B6" s="94"/>
      <c r="C6" s="94"/>
      <c r="D6" s="94"/>
      <c r="E6" s="94"/>
      <c r="F6" s="94"/>
      <c r="G6" s="94"/>
      <c r="H6" s="94"/>
      <c r="I6" s="94"/>
    </row>
    <row r="7" spans="1:10" x14ac:dyDescent="0.25">
      <c r="A7" s="93" t="s">
        <v>33</v>
      </c>
      <c r="B7" s="94"/>
      <c r="C7" s="94"/>
      <c r="D7" s="94"/>
      <c r="E7" s="94"/>
      <c r="F7" s="94"/>
      <c r="G7" s="94"/>
      <c r="H7" s="94"/>
      <c r="I7" s="94"/>
    </row>
    <row r="8" spans="1:10" x14ac:dyDescent="0.25">
      <c r="A8" s="93" t="s">
        <v>111</v>
      </c>
      <c r="B8" s="94"/>
      <c r="C8" s="94"/>
      <c r="D8" s="94"/>
      <c r="E8" s="94"/>
      <c r="F8" s="94"/>
      <c r="G8" s="94"/>
      <c r="H8" s="94"/>
      <c r="I8" s="94"/>
    </row>
    <row r="9" spans="1:10" x14ac:dyDescent="0.25">
      <c r="A9" s="95"/>
      <c r="B9" s="96"/>
      <c r="C9" s="96"/>
      <c r="D9" s="96"/>
      <c r="E9" s="96"/>
      <c r="F9" s="97"/>
      <c r="G9" s="97"/>
      <c r="H9" s="97" t="s">
        <v>112</v>
      </c>
      <c r="I9" s="97"/>
    </row>
    <row r="10" spans="1:10" x14ac:dyDescent="0.25">
      <c r="A10" s="98"/>
      <c r="B10" s="99"/>
      <c r="C10" s="99"/>
      <c r="D10" s="99"/>
      <c r="E10" s="99"/>
      <c r="F10" s="99"/>
      <c r="G10" s="99"/>
      <c r="H10" s="99"/>
      <c r="I10" s="99"/>
    </row>
    <row r="11" spans="1:10" ht="75" x14ac:dyDescent="0.25">
      <c r="A11" s="96" t="s">
        <v>34</v>
      </c>
      <c r="B11" s="96" t="s">
        <v>35</v>
      </c>
      <c r="C11" s="96" t="s">
        <v>36</v>
      </c>
      <c r="D11" s="96" t="s">
        <v>113</v>
      </c>
      <c r="E11" s="96" t="s">
        <v>37</v>
      </c>
      <c r="F11" s="96" t="s">
        <v>38</v>
      </c>
      <c r="G11" s="96" t="s">
        <v>39</v>
      </c>
      <c r="H11" s="96" t="s">
        <v>114</v>
      </c>
      <c r="I11" s="96" t="s">
        <v>39</v>
      </c>
    </row>
    <row r="12" spans="1:10" ht="56.25" x14ac:dyDescent="0.25">
      <c r="A12" s="100" t="s">
        <v>40</v>
      </c>
      <c r="B12" s="101" t="s">
        <v>41</v>
      </c>
      <c r="C12" s="102">
        <v>1015569</v>
      </c>
      <c r="D12" s="102"/>
      <c r="E12" s="102">
        <v>1015569</v>
      </c>
      <c r="F12" s="102">
        <v>-300000</v>
      </c>
      <c r="G12" s="103">
        <v>715569</v>
      </c>
      <c r="H12" s="102">
        <v>0</v>
      </c>
      <c r="I12" s="103">
        <f t="shared" ref="I12:I17" si="0">(G12+H12)</f>
        <v>715569</v>
      </c>
    </row>
    <row r="13" spans="1:10" ht="37.5" x14ac:dyDescent="0.25">
      <c r="A13" s="100" t="s">
        <v>42</v>
      </c>
      <c r="B13" s="101" t="s">
        <v>115</v>
      </c>
      <c r="C13" s="104">
        <v>0</v>
      </c>
      <c r="D13" s="104"/>
      <c r="E13" s="104">
        <v>0</v>
      </c>
      <c r="F13" s="104">
        <v>0</v>
      </c>
      <c r="G13" s="105">
        <v>0</v>
      </c>
      <c r="H13" s="104">
        <v>0</v>
      </c>
      <c r="I13" s="103">
        <f t="shared" si="0"/>
        <v>0</v>
      </c>
    </row>
    <row r="14" spans="1:10" ht="56.25" x14ac:dyDescent="0.25">
      <c r="A14" s="100" t="s">
        <v>43</v>
      </c>
      <c r="B14" s="101" t="s">
        <v>44</v>
      </c>
      <c r="C14" s="104">
        <v>2922000</v>
      </c>
      <c r="D14" s="104"/>
      <c r="E14" s="104">
        <v>2922000</v>
      </c>
      <c r="F14" s="104">
        <v>-1369040</v>
      </c>
      <c r="G14" s="105">
        <v>1552960</v>
      </c>
      <c r="H14" s="104">
        <v>-210000</v>
      </c>
      <c r="I14" s="103">
        <f t="shared" si="0"/>
        <v>1342960</v>
      </c>
    </row>
    <row r="15" spans="1:10" x14ac:dyDescent="0.25">
      <c r="A15" s="100" t="s">
        <v>45</v>
      </c>
      <c r="B15" s="101" t="s">
        <v>46</v>
      </c>
      <c r="C15" s="104">
        <v>900000</v>
      </c>
      <c r="D15" s="104"/>
      <c r="E15" s="104">
        <v>900000</v>
      </c>
      <c r="F15" s="104">
        <v>-900000</v>
      </c>
      <c r="G15" s="105">
        <v>0</v>
      </c>
      <c r="H15" s="104">
        <v>0</v>
      </c>
      <c r="I15" s="103">
        <f t="shared" si="0"/>
        <v>0</v>
      </c>
    </row>
    <row r="16" spans="1:10" ht="37.5" x14ac:dyDescent="0.25">
      <c r="A16" s="100" t="s">
        <v>47</v>
      </c>
      <c r="B16" s="101" t="s">
        <v>48</v>
      </c>
      <c r="C16" s="104">
        <v>2303168</v>
      </c>
      <c r="D16" s="104">
        <v>1500000</v>
      </c>
      <c r="E16" s="104">
        <v>3803168</v>
      </c>
      <c r="F16" s="104">
        <v>-1961494</v>
      </c>
      <c r="G16" s="105">
        <v>1841674</v>
      </c>
      <c r="H16" s="104"/>
      <c r="I16" s="103">
        <f t="shared" si="0"/>
        <v>1841674</v>
      </c>
    </row>
    <row r="17" spans="1:10" ht="45.75" customHeight="1" x14ac:dyDescent="0.25">
      <c r="A17" s="106" t="s">
        <v>49</v>
      </c>
      <c r="B17" s="107" t="s">
        <v>50</v>
      </c>
      <c r="C17" s="108">
        <v>922000</v>
      </c>
      <c r="D17" s="108"/>
      <c r="E17" s="108">
        <v>922000</v>
      </c>
      <c r="F17" s="108">
        <v>-800335</v>
      </c>
      <c r="G17" s="109">
        <v>121665</v>
      </c>
      <c r="H17" s="108">
        <v>-63000</v>
      </c>
      <c r="I17" s="103">
        <f t="shared" si="0"/>
        <v>58665</v>
      </c>
    </row>
    <row r="18" spans="1:10" ht="13.5" customHeight="1" x14ac:dyDescent="0.25">
      <c r="A18" s="110" t="s">
        <v>116</v>
      </c>
      <c r="B18" s="111"/>
      <c r="C18" s="112">
        <v>8062737</v>
      </c>
      <c r="D18" s="112">
        <v>1500000</v>
      </c>
      <c r="E18" s="112">
        <v>9562737</v>
      </c>
      <c r="F18" s="112">
        <v>-5330869</v>
      </c>
      <c r="G18" s="112">
        <v>4231868</v>
      </c>
      <c r="H18" s="112">
        <f>SUM(H12:H17)</f>
        <v>-273000</v>
      </c>
      <c r="I18" s="112">
        <f>SUM(I12:I17)</f>
        <v>3958868</v>
      </c>
      <c r="J18" s="26"/>
    </row>
    <row r="19" spans="1:10" x14ac:dyDescent="0.25">
      <c r="A19" s="1" t="s">
        <v>27</v>
      </c>
      <c r="B19" s="2"/>
      <c r="C19" s="3"/>
      <c r="D19" s="3"/>
      <c r="E19" s="3"/>
      <c r="F19" s="3"/>
      <c r="G19" s="3"/>
      <c r="H19" s="3"/>
      <c r="I19" s="3"/>
    </row>
    <row r="20" spans="1:10" x14ac:dyDescent="0.25">
      <c r="A20" s="4"/>
      <c r="B20" s="5"/>
      <c r="C20" s="6"/>
      <c r="D20" s="6"/>
      <c r="E20" s="6"/>
      <c r="F20" s="6"/>
      <c r="G20" s="12"/>
      <c r="H20" s="6"/>
      <c r="I20" s="12"/>
    </row>
    <row r="21" spans="1:10" x14ac:dyDescent="0.25">
      <c r="A21" s="7" t="s">
        <v>28</v>
      </c>
      <c r="B21" s="4" t="s">
        <v>109</v>
      </c>
      <c r="C21" s="6"/>
      <c r="D21" s="6"/>
      <c r="E21" s="6"/>
      <c r="F21" s="6"/>
      <c r="G21" s="13"/>
      <c r="H21" s="6"/>
      <c r="I21" s="13"/>
    </row>
    <row r="22" spans="1:10" x14ac:dyDescent="0.25">
      <c r="A22" s="87">
        <v>2009</v>
      </c>
      <c r="B22" s="88">
        <v>33584</v>
      </c>
      <c r="C22" s="2" t="s">
        <v>29</v>
      </c>
    </row>
    <row r="23" spans="1:10" x14ac:dyDescent="0.25">
      <c r="A23" s="87">
        <v>2010</v>
      </c>
      <c r="B23" s="88">
        <v>499998</v>
      </c>
      <c r="C23" s="2" t="s">
        <v>29</v>
      </c>
    </row>
    <row r="24" spans="1:10" x14ac:dyDescent="0.25">
      <c r="A24" s="87">
        <v>2011</v>
      </c>
      <c r="B24" s="88">
        <v>522189</v>
      </c>
      <c r="C24" s="2" t="s">
        <v>29</v>
      </c>
    </row>
    <row r="25" spans="1:10" x14ac:dyDescent="0.25">
      <c r="A25" s="87">
        <v>2012</v>
      </c>
      <c r="B25" s="88">
        <v>541034</v>
      </c>
      <c r="C25" s="2" t="s">
        <v>29</v>
      </c>
    </row>
    <row r="26" spans="1:10" x14ac:dyDescent="0.25">
      <c r="A26" s="87">
        <v>2013</v>
      </c>
      <c r="B26" s="88">
        <v>543276</v>
      </c>
      <c r="C26" s="2" t="s">
        <v>29</v>
      </c>
    </row>
    <row r="27" spans="1:10" x14ac:dyDescent="0.25">
      <c r="A27" s="87">
        <v>2014</v>
      </c>
      <c r="B27" s="88">
        <v>567058</v>
      </c>
      <c r="C27" s="2" t="s">
        <v>29</v>
      </c>
    </row>
    <row r="28" spans="1:10" x14ac:dyDescent="0.25">
      <c r="A28" s="87">
        <v>2015</v>
      </c>
      <c r="B28" s="88">
        <v>604404</v>
      </c>
      <c r="C28" s="2" t="s">
        <v>29</v>
      </c>
    </row>
    <row r="29" spans="1:10" x14ac:dyDescent="0.25">
      <c r="A29" s="87">
        <v>2016</v>
      </c>
      <c r="B29" s="88">
        <v>638229</v>
      </c>
      <c r="C29" s="2" t="s">
        <v>29</v>
      </c>
    </row>
    <row r="30" spans="1:10" x14ac:dyDescent="0.25">
      <c r="A30" s="87">
        <v>2017</v>
      </c>
      <c r="B30" s="88">
        <v>653046</v>
      </c>
      <c r="C30" s="2" t="s">
        <v>29</v>
      </c>
    </row>
    <row r="31" spans="1:10" x14ac:dyDescent="0.25">
      <c r="A31" s="87">
        <v>2018</v>
      </c>
      <c r="B31" s="88">
        <v>685829.38</v>
      </c>
      <c r="C31" s="2" t="s">
        <v>29</v>
      </c>
      <c r="D31" s="10">
        <v>2.2325360017134699E-2</v>
      </c>
      <c r="F31" s="11"/>
    </row>
    <row r="32" spans="1:10" x14ac:dyDescent="0.25">
      <c r="A32" s="87">
        <v>2019</v>
      </c>
      <c r="B32" s="88">
        <v>708130</v>
      </c>
      <c r="C32" s="2" t="s">
        <v>30</v>
      </c>
      <c r="D32" s="10">
        <v>2.4192837728387317E-2</v>
      </c>
      <c r="F32" s="11"/>
    </row>
    <row r="33" spans="1:6" x14ac:dyDescent="0.25">
      <c r="A33" s="87">
        <v>2020</v>
      </c>
      <c r="B33" s="88">
        <v>731320</v>
      </c>
      <c r="C33" s="2" t="s">
        <v>30</v>
      </c>
      <c r="D33" s="10">
        <v>2.4891847387120913E-2</v>
      </c>
      <c r="F33" s="11"/>
    </row>
    <row r="34" spans="1:6" x14ac:dyDescent="0.25">
      <c r="A34" s="87">
        <v>2021</v>
      </c>
      <c r="B34" s="88">
        <v>754509</v>
      </c>
      <c r="C34" s="2" t="s">
        <v>30</v>
      </c>
      <c r="D34" s="10">
        <v>2.5102644547795094E-2</v>
      </c>
      <c r="F34" s="11"/>
    </row>
    <row r="35" spans="1:6" x14ac:dyDescent="0.25">
      <c r="A35" s="87">
        <v>2022</v>
      </c>
      <c r="B35" s="88">
        <v>777699</v>
      </c>
      <c r="C35" s="2" t="s">
        <v>30</v>
      </c>
      <c r="D35" s="10">
        <v>2.5062089603068438E-2</v>
      </c>
      <c r="F35" s="11"/>
    </row>
    <row r="36" spans="1:6" x14ac:dyDescent="0.25">
      <c r="A36" s="87">
        <v>2023</v>
      </c>
      <c r="B36" s="88">
        <v>800889</v>
      </c>
      <c r="C36" s="2" t="s">
        <v>30</v>
      </c>
      <c r="D36" s="10">
        <v>2.4878046480794724E-2</v>
      </c>
      <c r="F36" s="11"/>
    </row>
    <row r="37" spans="1:6" x14ac:dyDescent="0.25">
      <c r="A37" s="87">
        <v>2024</v>
      </c>
      <c r="B37" s="90">
        <v>824078</v>
      </c>
      <c r="C37" s="2" t="s">
        <v>30</v>
      </c>
      <c r="D37" s="10">
        <v>2.4607525851432888E-2</v>
      </c>
      <c r="F37" s="11"/>
    </row>
    <row r="38" spans="1:6" x14ac:dyDescent="0.25">
      <c r="A38" s="87"/>
      <c r="B38" s="91">
        <f>SUM(B22:B37)</f>
        <v>9885272.379999999</v>
      </c>
      <c r="C38" s="2"/>
    </row>
    <row r="39" spans="1:6" x14ac:dyDescent="0.25">
      <c r="A39" s="87" t="s">
        <v>31</v>
      </c>
      <c r="B39" s="90">
        <v>9562737</v>
      </c>
      <c r="C39" s="4"/>
    </row>
    <row r="40" spans="1:6" x14ac:dyDescent="0.25">
      <c r="A40" s="87"/>
      <c r="B40" s="89">
        <f>(B38-B39)</f>
        <v>322535.37999999896</v>
      </c>
      <c r="C40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B16" sqref="B16"/>
    </sheetView>
  </sheetViews>
  <sheetFormatPr defaultRowHeight="15" x14ac:dyDescent="0.25"/>
  <cols>
    <col min="1" max="1" width="3.28515625" style="27" customWidth="1"/>
    <col min="2" max="2" width="37.28515625" style="27" customWidth="1"/>
    <col min="3" max="3" width="11.85546875" style="27" bestFit="1" customWidth="1"/>
    <col min="4" max="4" width="11.5703125" style="27" bestFit="1" customWidth="1"/>
    <col min="5" max="5" width="10.5703125" style="27" bestFit="1" customWidth="1"/>
    <col min="6" max="6" width="10" style="27" bestFit="1" customWidth="1"/>
    <col min="7" max="7" width="10.5703125" style="27" bestFit="1" customWidth="1"/>
    <col min="8" max="16384" width="9.140625" style="27"/>
  </cols>
  <sheetData>
    <row r="1" spans="1:8" x14ac:dyDescent="0.25">
      <c r="A1" s="29"/>
      <c r="B1" s="29"/>
      <c r="C1" s="30" t="s">
        <v>5</v>
      </c>
      <c r="D1" s="30" t="s">
        <v>5</v>
      </c>
      <c r="E1" s="30" t="s">
        <v>5</v>
      </c>
      <c r="F1" s="30" t="s">
        <v>5</v>
      </c>
      <c r="G1" s="30" t="s">
        <v>5</v>
      </c>
    </row>
    <row r="2" spans="1:8" x14ac:dyDescent="0.25">
      <c r="A2" s="29"/>
      <c r="B2" s="29"/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</row>
    <row r="3" spans="1:8" x14ac:dyDescent="0.25">
      <c r="A3" s="31"/>
      <c r="B3" s="29"/>
      <c r="C3" s="32" t="s">
        <v>18</v>
      </c>
      <c r="D3" s="32" t="s">
        <v>14</v>
      </c>
      <c r="E3" s="32" t="s">
        <v>17</v>
      </c>
      <c r="F3" s="32" t="s">
        <v>82</v>
      </c>
      <c r="G3" s="32" t="s">
        <v>98</v>
      </c>
    </row>
    <row r="4" spans="1:8" x14ac:dyDescent="0.25">
      <c r="A4" s="31" t="s">
        <v>1</v>
      </c>
      <c r="B4" s="29"/>
      <c r="C4" s="30"/>
      <c r="D4" s="30"/>
      <c r="E4" s="30"/>
      <c r="F4" s="30"/>
      <c r="G4" s="30"/>
    </row>
    <row r="5" spans="1:8" x14ac:dyDescent="0.25">
      <c r="A5" s="29"/>
      <c r="B5" s="29" t="s">
        <v>3</v>
      </c>
      <c r="C5" s="33">
        <v>567058</v>
      </c>
      <c r="D5" s="33">
        <v>604404</v>
      </c>
      <c r="E5" s="33">
        <v>638229</v>
      </c>
      <c r="F5" s="33">
        <v>653046</v>
      </c>
      <c r="G5" s="33">
        <v>685829</v>
      </c>
    </row>
    <row r="6" spans="1:8" x14ac:dyDescent="0.25">
      <c r="A6" s="29"/>
      <c r="B6" s="29" t="s">
        <v>19</v>
      </c>
      <c r="C6" s="34">
        <f>5673.19-804.57</f>
        <v>4868.62</v>
      </c>
      <c r="D6" s="34">
        <f>12636-1000</f>
        <v>11636</v>
      </c>
      <c r="E6" s="34">
        <f>4412.3-266.67</f>
        <v>4145.63</v>
      </c>
      <c r="F6" s="34">
        <v>5361</v>
      </c>
      <c r="G6" s="34">
        <v>4395</v>
      </c>
    </row>
    <row r="7" spans="1:8" x14ac:dyDescent="0.25">
      <c r="A7" s="29"/>
      <c r="B7" s="29" t="s">
        <v>4</v>
      </c>
      <c r="C7" s="35">
        <f>SUM(C5:C6)</f>
        <v>571926.62</v>
      </c>
      <c r="D7" s="35">
        <f>SUM(D5:D6)</f>
        <v>616040</v>
      </c>
      <c r="E7" s="35">
        <f>SUM(E5:E6)</f>
        <v>642374.63</v>
      </c>
      <c r="F7" s="35">
        <f>SUM(F5:F6)</f>
        <v>658407</v>
      </c>
      <c r="G7" s="35">
        <f>SUM(G5:G6)</f>
        <v>690224</v>
      </c>
    </row>
    <row r="8" spans="1:8" ht="9" customHeight="1" x14ac:dyDescent="0.25">
      <c r="A8" s="29"/>
      <c r="B8" s="29"/>
      <c r="C8" s="35"/>
      <c r="D8" s="35"/>
      <c r="E8" s="35"/>
      <c r="F8" s="35"/>
      <c r="G8" s="35"/>
    </row>
    <row r="9" spans="1:8" x14ac:dyDescent="0.25">
      <c r="A9" s="31" t="s">
        <v>2</v>
      </c>
      <c r="B9" s="29"/>
      <c r="C9" s="35"/>
      <c r="D9" s="35"/>
      <c r="E9" s="35"/>
      <c r="F9" s="35"/>
      <c r="G9" s="35"/>
    </row>
    <row r="10" spans="1:8" x14ac:dyDescent="0.25">
      <c r="A10" s="29"/>
      <c r="B10" s="29" t="s">
        <v>12</v>
      </c>
      <c r="C10" s="35"/>
      <c r="D10" s="35">
        <v>43820</v>
      </c>
      <c r="E10" s="35"/>
      <c r="F10" s="35"/>
      <c r="G10" s="35"/>
      <c r="H10" s="116"/>
    </row>
    <row r="11" spans="1:8" x14ac:dyDescent="0.25">
      <c r="A11" s="29"/>
      <c r="B11" s="29" t="s">
        <v>8</v>
      </c>
      <c r="C11" s="35"/>
      <c r="D11" s="35">
        <v>23431</v>
      </c>
      <c r="E11" s="35"/>
      <c r="F11" s="35"/>
      <c r="G11" s="35"/>
      <c r="H11" s="116"/>
    </row>
    <row r="12" spans="1:8" x14ac:dyDescent="0.25">
      <c r="A12" s="29"/>
      <c r="B12" s="29" t="s">
        <v>94</v>
      </c>
      <c r="C12" s="35"/>
      <c r="D12" s="35"/>
      <c r="E12" s="35"/>
      <c r="F12" s="35">
        <v>64196</v>
      </c>
      <c r="G12" s="35">
        <v>16619</v>
      </c>
      <c r="H12" s="116"/>
    </row>
    <row r="13" spans="1:8" x14ac:dyDescent="0.25">
      <c r="A13" s="29"/>
      <c r="B13" s="29" t="s">
        <v>9</v>
      </c>
      <c r="C13" s="35"/>
      <c r="D13" s="35">
        <v>77125</v>
      </c>
      <c r="E13" s="35">
        <v>4337</v>
      </c>
      <c r="F13" s="35"/>
      <c r="G13" s="35"/>
      <c r="H13" s="116"/>
    </row>
    <row r="14" spans="1:8" x14ac:dyDescent="0.25">
      <c r="A14" s="29"/>
      <c r="B14" s="29" t="s">
        <v>10</v>
      </c>
      <c r="C14" s="35">
        <v>85907</v>
      </c>
      <c r="D14" s="35">
        <v>53251</v>
      </c>
      <c r="E14" s="35"/>
      <c r="F14" s="35"/>
      <c r="G14" s="35"/>
      <c r="H14" s="116"/>
    </row>
    <row r="15" spans="1:8" x14ac:dyDescent="0.25">
      <c r="A15" s="29"/>
      <c r="B15" s="29" t="s">
        <v>107</v>
      </c>
      <c r="C15" s="35"/>
      <c r="D15" s="35"/>
      <c r="E15" s="35"/>
      <c r="F15" s="35"/>
      <c r="G15" s="35">
        <v>83986</v>
      </c>
      <c r="H15" s="116"/>
    </row>
    <row r="16" spans="1:8" x14ac:dyDescent="0.25">
      <c r="A16" s="29"/>
      <c r="B16" s="29" t="s">
        <v>20</v>
      </c>
      <c r="C16" s="35">
        <v>7426</v>
      </c>
      <c r="D16" s="35"/>
      <c r="E16" s="35"/>
      <c r="F16" s="35"/>
      <c r="G16" s="35"/>
      <c r="H16" s="116"/>
    </row>
    <row r="17" spans="1:8" x14ac:dyDescent="0.25">
      <c r="A17" s="29"/>
      <c r="B17" s="29" t="s">
        <v>11</v>
      </c>
      <c r="C17" s="35">
        <v>3851</v>
      </c>
      <c r="D17" s="35">
        <v>6828</v>
      </c>
      <c r="E17" s="35">
        <v>7700</v>
      </c>
      <c r="F17" s="35"/>
      <c r="G17" s="35"/>
      <c r="H17" s="116"/>
    </row>
    <row r="18" spans="1:8" x14ac:dyDescent="0.25">
      <c r="A18" s="29"/>
      <c r="B18" s="29" t="s">
        <v>101</v>
      </c>
      <c r="C18" s="35"/>
      <c r="D18" s="35"/>
      <c r="E18" s="35"/>
      <c r="F18" s="35"/>
      <c r="G18" s="35">
        <v>44012</v>
      </c>
      <c r="H18" s="116"/>
    </row>
    <row r="19" spans="1:8" x14ac:dyDescent="0.25">
      <c r="A19" s="29"/>
      <c r="B19" s="29" t="s">
        <v>13</v>
      </c>
      <c r="C19" s="35"/>
      <c r="D19" s="35">
        <v>22470</v>
      </c>
      <c r="E19" s="35">
        <v>2530</v>
      </c>
      <c r="F19" s="35"/>
      <c r="G19" s="35"/>
      <c r="H19" s="116"/>
    </row>
    <row r="20" spans="1:8" x14ac:dyDescent="0.25">
      <c r="A20" s="29"/>
      <c r="B20" s="29" t="s">
        <v>102</v>
      </c>
      <c r="C20" s="35"/>
      <c r="D20" s="35"/>
      <c r="E20" s="35"/>
      <c r="F20" s="35"/>
      <c r="G20" s="35">
        <v>26427</v>
      </c>
      <c r="H20" s="116"/>
    </row>
    <row r="21" spans="1:8" x14ac:dyDescent="0.25">
      <c r="A21" s="29"/>
      <c r="B21" s="29" t="s">
        <v>25</v>
      </c>
      <c r="C21" s="35"/>
      <c r="D21" s="35"/>
      <c r="E21" s="35">
        <v>960000</v>
      </c>
      <c r="F21" s="35">
        <v>300000</v>
      </c>
      <c r="G21" s="35">
        <v>0</v>
      </c>
      <c r="H21" s="116"/>
    </row>
    <row r="22" spans="1:8" x14ac:dyDescent="0.25">
      <c r="A22" s="29"/>
      <c r="B22" s="29" t="s">
        <v>96</v>
      </c>
      <c r="C22" s="35"/>
      <c r="D22" s="35"/>
      <c r="E22" s="35"/>
      <c r="F22" s="35">
        <v>29734</v>
      </c>
      <c r="G22" s="35">
        <v>15529</v>
      </c>
      <c r="H22" s="116"/>
    </row>
    <row r="23" spans="1:8" x14ac:dyDescent="0.25">
      <c r="A23" s="29"/>
      <c r="B23" s="29" t="s">
        <v>97</v>
      </c>
      <c r="C23" s="35"/>
      <c r="D23" s="35"/>
      <c r="E23" s="35"/>
      <c r="F23" s="35">
        <v>7266</v>
      </c>
      <c r="G23" s="35">
        <v>4900</v>
      </c>
      <c r="H23" s="116"/>
    </row>
    <row r="24" spans="1:8" x14ac:dyDescent="0.25">
      <c r="A24" s="29"/>
      <c r="B24" s="29" t="s">
        <v>26</v>
      </c>
      <c r="C24" s="35"/>
      <c r="D24" s="35"/>
      <c r="E24" s="35">
        <v>200000</v>
      </c>
      <c r="F24" s="35"/>
      <c r="G24" s="35">
        <v>700000</v>
      </c>
      <c r="H24" s="116"/>
    </row>
    <row r="25" spans="1:8" x14ac:dyDescent="0.25">
      <c r="A25" s="29"/>
      <c r="B25" s="29" t="s">
        <v>16</v>
      </c>
      <c r="C25" s="35"/>
      <c r="D25" s="35">
        <v>179868</v>
      </c>
      <c r="E25" s="35"/>
      <c r="F25" s="35"/>
      <c r="G25" s="35"/>
      <c r="H25" s="116"/>
    </row>
    <row r="26" spans="1:8" x14ac:dyDescent="0.25">
      <c r="A26" s="29"/>
      <c r="B26" s="29" t="s">
        <v>108</v>
      </c>
      <c r="C26" s="35"/>
      <c r="D26" s="35"/>
      <c r="E26" s="35"/>
      <c r="F26" s="35"/>
      <c r="G26" s="35">
        <v>288550</v>
      </c>
      <c r="H26" s="116"/>
    </row>
    <row r="27" spans="1:8" x14ac:dyDescent="0.25">
      <c r="A27" s="29"/>
      <c r="B27" s="29" t="s">
        <v>95</v>
      </c>
      <c r="C27" s="35"/>
      <c r="D27" s="35"/>
      <c r="E27" s="35"/>
      <c r="F27" s="35">
        <v>21624</v>
      </c>
      <c r="G27" s="35">
        <v>0</v>
      </c>
      <c r="H27" s="116"/>
    </row>
    <row r="28" spans="1:8" x14ac:dyDescent="0.25">
      <c r="A28" s="29"/>
      <c r="B28" s="29" t="s">
        <v>23</v>
      </c>
      <c r="C28" s="35">
        <f>126143+88773</f>
        <v>214916</v>
      </c>
      <c r="D28" s="35"/>
      <c r="E28" s="35"/>
      <c r="F28" s="35">
        <v>99983</v>
      </c>
      <c r="G28" s="35">
        <v>0</v>
      </c>
      <c r="H28" s="116"/>
    </row>
    <row r="29" spans="1:8" x14ac:dyDescent="0.25">
      <c r="A29" s="29"/>
      <c r="B29" s="29" t="s">
        <v>24</v>
      </c>
      <c r="C29" s="35"/>
      <c r="D29" s="35"/>
      <c r="E29" s="35">
        <v>76653</v>
      </c>
      <c r="F29" s="35"/>
      <c r="G29" s="35"/>
      <c r="H29" s="116"/>
    </row>
    <row r="30" spans="1:8" x14ac:dyDescent="0.25">
      <c r="A30" s="29"/>
      <c r="B30" s="29" t="s">
        <v>15</v>
      </c>
      <c r="C30" s="36">
        <v>0</v>
      </c>
      <c r="D30" s="36">
        <v>99000</v>
      </c>
      <c r="E30" s="36">
        <v>0</v>
      </c>
      <c r="F30" s="36">
        <v>22053</v>
      </c>
      <c r="G30" s="36">
        <v>4656</v>
      </c>
      <c r="H30" s="116"/>
    </row>
    <row r="31" spans="1:8" x14ac:dyDescent="0.25">
      <c r="A31" s="29"/>
      <c r="B31" s="29" t="s">
        <v>6</v>
      </c>
      <c r="C31" s="35">
        <f>SUM(C10:C30)</f>
        <v>312100</v>
      </c>
      <c r="D31" s="35">
        <f>SUM(D10:D30)</f>
        <v>505793</v>
      </c>
      <c r="E31" s="35">
        <f>SUM(E10:E30)</f>
        <v>1251220</v>
      </c>
      <c r="F31" s="35">
        <f>SUM(F10:F30)</f>
        <v>544856</v>
      </c>
      <c r="G31" s="35">
        <f>SUM(G10:G30)</f>
        <v>1184679</v>
      </c>
    </row>
    <row r="32" spans="1:8" ht="9.6" customHeight="1" x14ac:dyDescent="0.25">
      <c r="A32" s="29"/>
      <c r="B32" s="29"/>
      <c r="C32" s="35"/>
      <c r="D32" s="35"/>
      <c r="E32" s="35"/>
      <c r="F32" s="35"/>
      <c r="G32" s="35"/>
    </row>
    <row r="33" spans="1:7" ht="17.25" x14ac:dyDescent="0.4">
      <c r="A33" s="29" t="s">
        <v>7</v>
      </c>
      <c r="B33" s="29"/>
      <c r="C33" s="37">
        <f>(C7-C31)</f>
        <v>259826.62</v>
      </c>
      <c r="D33" s="37">
        <f>(D7-D31)</f>
        <v>110247</v>
      </c>
      <c r="E33" s="37">
        <f>(E7-E31)</f>
        <v>-608845.37</v>
      </c>
      <c r="F33" s="37">
        <f>(F7-F31)</f>
        <v>113551</v>
      </c>
      <c r="G33" s="37">
        <f>(G7-G31)</f>
        <v>-494455</v>
      </c>
    </row>
    <row r="34" spans="1:7" ht="9.6" customHeight="1" x14ac:dyDescent="0.25">
      <c r="A34" s="29"/>
      <c r="B34" s="29"/>
      <c r="C34" s="35"/>
      <c r="D34" s="35"/>
      <c r="E34" s="35"/>
      <c r="F34" s="35"/>
      <c r="G34" s="35"/>
    </row>
    <row r="35" spans="1:7" x14ac:dyDescent="0.25">
      <c r="A35" s="31" t="s">
        <v>21</v>
      </c>
      <c r="B35" s="29"/>
      <c r="C35" s="35">
        <v>1091978</v>
      </c>
      <c r="D35" s="35">
        <v>1351803</v>
      </c>
      <c r="E35" s="35">
        <f>(D37)</f>
        <v>1462050</v>
      </c>
      <c r="F35" s="35">
        <f>(E37)</f>
        <v>853204.63</v>
      </c>
      <c r="G35" s="35">
        <f>(F37)</f>
        <v>966755.63</v>
      </c>
    </row>
    <row r="36" spans="1:7" ht="8.4499999999999993" customHeight="1" x14ac:dyDescent="0.25">
      <c r="A36" s="31"/>
      <c r="B36" s="29"/>
      <c r="C36" s="35"/>
      <c r="D36" s="35"/>
      <c r="E36" s="35"/>
      <c r="F36" s="35"/>
      <c r="G36" s="35"/>
    </row>
    <row r="37" spans="1:7" ht="17.25" x14ac:dyDescent="0.4">
      <c r="A37" s="31" t="s">
        <v>22</v>
      </c>
      <c r="B37" s="29"/>
      <c r="C37" s="38">
        <f>(C33+C35)</f>
        <v>1351804.62</v>
      </c>
      <c r="D37" s="38">
        <f>(D33+D35)</f>
        <v>1462050</v>
      </c>
      <c r="E37" s="38">
        <f>(E33+E35)</f>
        <v>853204.63</v>
      </c>
      <c r="F37" s="38">
        <f>(F33+F35)</f>
        <v>966755.63</v>
      </c>
      <c r="G37" s="38">
        <f>(G33+G35)</f>
        <v>472300.63</v>
      </c>
    </row>
    <row r="38" spans="1:7" x14ac:dyDescent="0.25">
      <c r="C38" s="28"/>
      <c r="D38" s="28"/>
      <c r="E38" s="28"/>
      <c r="F38" s="28"/>
      <c r="G38" s="28"/>
    </row>
    <row r="39" spans="1:7" x14ac:dyDescent="0.25">
      <c r="C39" s="28"/>
      <c r="D39" s="28"/>
      <c r="E39" s="28"/>
      <c r="F39" s="28"/>
      <c r="G39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941-60C6-4159-879E-78F9F33A5DCF}">
  <dimension ref="A1:M36"/>
  <sheetViews>
    <sheetView workbookViewId="0">
      <selection activeCell="M8" sqref="M8"/>
    </sheetView>
  </sheetViews>
  <sheetFormatPr defaultRowHeight="15" x14ac:dyDescent="0.25"/>
  <cols>
    <col min="1" max="1" width="3.28515625" style="27" customWidth="1"/>
    <col min="2" max="2" width="51.85546875" style="27" bestFit="1" customWidth="1"/>
    <col min="3" max="3" width="13.42578125" style="27" customWidth="1"/>
    <col min="4" max="5" width="12.85546875" style="27" bestFit="1" customWidth="1"/>
    <col min="6" max="6" width="12.28515625" style="27" bestFit="1" customWidth="1"/>
    <col min="7" max="7" width="12.85546875" style="27" bestFit="1" customWidth="1"/>
    <col min="8" max="16384" width="9.140625" style="27"/>
  </cols>
  <sheetData>
    <row r="1" spans="1:12" x14ac:dyDescent="0.25">
      <c r="A1" s="151" t="s">
        <v>124</v>
      </c>
      <c r="B1" s="152"/>
      <c r="C1" s="145" t="s">
        <v>5</v>
      </c>
      <c r="D1" s="145" t="s">
        <v>5</v>
      </c>
      <c r="E1" s="145" t="s">
        <v>5</v>
      </c>
      <c r="F1" s="145" t="s">
        <v>5</v>
      </c>
      <c r="G1" s="146" t="s">
        <v>5</v>
      </c>
    </row>
    <row r="2" spans="1:12" x14ac:dyDescent="0.25">
      <c r="A2" s="153"/>
      <c r="B2" s="154"/>
      <c r="C2" s="147" t="s">
        <v>0</v>
      </c>
      <c r="D2" s="147" t="s">
        <v>0</v>
      </c>
      <c r="E2" s="147" t="s">
        <v>0</v>
      </c>
      <c r="F2" s="147" t="s">
        <v>0</v>
      </c>
      <c r="G2" s="148" t="s">
        <v>0</v>
      </c>
    </row>
    <row r="3" spans="1:12" x14ac:dyDescent="0.25">
      <c r="A3" s="153"/>
      <c r="B3" s="154"/>
      <c r="C3" s="149" t="s">
        <v>18</v>
      </c>
      <c r="D3" s="149" t="s">
        <v>14</v>
      </c>
      <c r="E3" s="149" t="s">
        <v>17</v>
      </c>
      <c r="F3" s="149" t="s">
        <v>82</v>
      </c>
      <c r="G3" s="150" t="s">
        <v>98</v>
      </c>
    </row>
    <row r="4" spans="1:12" ht="15.75" x14ac:dyDescent="0.25">
      <c r="A4" s="126" t="s">
        <v>1</v>
      </c>
      <c r="B4" s="127"/>
      <c r="C4" s="128"/>
      <c r="D4" s="128"/>
      <c r="E4" s="128"/>
      <c r="F4" s="128"/>
      <c r="G4" s="129"/>
    </row>
    <row r="5" spans="1:12" ht="15.75" x14ac:dyDescent="0.25">
      <c r="A5" s="130"/>
      <c r="B5" s="131" t="s">
        <v>3</v>
      </c>
      <c r="C5" s="132">
        <v>567058</v>
      </c>
      <c r="D5" s="132">
        <v>604404</v>
      </c>
      <c r="E5" s="132">
        <v>638229</v>
      </c>
      <c r="F5" s="132">
        <v>653046</v>
      </c>
      <c r="G5" s="133">
        <v>685829</v>
      </c>
    </row>
    <row r="6" spans="1:12" ht="15.75" x14ac:dyDescent="0.25">
      <c r="A6" s="134"/>
      <c r="B6" s="127" t="s">
        <v>19</v>
      </c>
      <c r="C6" s="135">
        <f>5673.19-804.57</f>
        <v>4868.62</v>
      </c>
      <c r="D6" s="135">
        <f>12636-1000</f>
        <v>11636</v>
      </c>
      <c r="E6" s="135">
        <f>4412.3-266.67</f>
        <v>4145.63</v>
      </c>
      <c r="F6" s="135">
        <v>5361</v>
      </c>
      <c r="G6" s="136">
        <v>4395</v>
      </c>
    </row>
    <row r="7" spans="1:12" ht="15.75" x14ac:dyDescent="0.25">
      <c r="A7" s="130"/>
      <c r="B7" s="131" t="s">
        <v>125</v>
      </c>
      <c r="C7" s="137">
        <f>SUM(C5:C6)</f>
        <v>571926.62</v>
      </c>
      <c r="D7" s="137">
        <f>SUM(D5:D6)</f>
        <v>616040</v>
      </c>
      <c r="E7" s="137">
        <f>SUM(E5:E6)</f>
        <v>642374.63</v>
      </c>
      <c r="F7" s="137">
        <f>SUM(F5:F6)</f>
        <v>658407</v>
      </c>
      <c r="G7" s="138">
        <f>SUM(G5:G6)</f>
        <v>690224</v>
      </c>
    </row>
    <row r="8" spans="1:12" ht="15.75" x14ac:dyDescent="0.25">
      <c r="A8" s="126" t="s">
        <v>2</v>
      </c>
      <c r="B8" s="127"/>
      <c r="C8" s="139"/>
      <c r="D8" s="139"/>
      <c r="E8" s="139"/>
      <c r="F8" s="139"/>
      <c r="G8" s="140"/>
    </row>
    <row r="9" spans="1:12" ht="15.75" x14ac:dyDescent="0.25">
      <c r="A9" s="130"/>
      <c r="B9" s="131" t="s">
        <v>12</v>
      </c>
      <c r="C9" s="137"/>
      <c r="D9" s="137">
        <v>43820</v>
      </c>
      <c r="E9" s="137"/>
      <c r="F9" s="137"/>
      <c r="G9" s="138"/>
      <c r="H9" s="116"/>
    </row>
    <row r="10" spans="1:12" ht="15.75" x14ac:dyDescent="0.25">
      <c r="A10" s="134"/>
      <c r="B10" s="127" t="s">
        <v>8</v>
      </c>
      <c r="C10" s="139"/>
      <c r="D10" s="139">
        <v>23431</v>
      </c>
      <c r="E10" s="139"/>
      <c r="F10" s="139"/>
      <c r="G10" s="140"/>
      <c r="H10" s="116"/>
    </row>
    <row r="11" spans="1:12" ht="15.75" x14ac:dyDescent="0.25">
      <c r="A11" s="130"/>
      <c r="B11" s="131" t="s">
        <v>94</v>
      </c>
      <c r="C11" s="137"/>
      <c r="D11" s="137"/>
      <c r="E11" s="137"/>
      <c r="F11" s="137">
        <v>64196</v>
      </c>
      <c r="G11" s="138">
        <v>16619</v>
      </c>
      <c r="H11" s="116"/>
      <c r="L11" s="123"/>
    </row>
    <row r="12" spans="1:12" ht="15.75" x14ac:dyDescent="0.25">
      <c r="A12" s="134"/>
      <c r="B12" s="127" t="s">
        <v>9</v>
      </c>
      <c r="C12" s="139"/>
      <c r="D12" s="139">
        <v>77125</v>
      </c>
      <c r="E12" s="139">
        <v>4337</v>
      </c>
      <c r="F12" s="139"/>
      <c r="G12" s="140"/>
      <c r="H12" s="116"/>
    </row>
    <row r="13" spans="1:12" ht="15.75" x14ac:dyDescent="0.25">
      <c r="A13" s="130"/>
      <c r="B13" s="131" t="s">
        <v>10</v>
      </c>
      <c r="C13" s="137">
        <v>85907</v>
      </c>
      <c r="D13" s="137">
        <v>53251</v>
      </c>
      <c r="E13" s="137"/>
      <c r="F13" s="137"/>
      <c r="G13" s="138"/>
      <c r="H13" s="116"/>
    </row>
    <row r="14" spans="1:12" ht="15.75" x14ac:dyDescent="0.25">
      <c r="A14" s="134"/>
      <c r="B14" s="127" t="s">
        <v>123</v>
      </c>
      <c r="C14" s="139">
        <v>11277</v>
      </c>
      <c r="D14" s="139">
        <v>6828</v>
      </c>
      <c r="E14" s="139">
        <v>7700</v>
      </c>
      <c r="F14" s="139"/>
      <c r="G14" s="140">
        <v>83986</v>
      </c>
      <c r="H14" s="116"/>
    </row>
    <row r="15" spans="1:12" ht="15.75" x14ac:dyDescent="0.25">
      <c r="A15" s="130"/>
      <c r="B15" s="131" t="s">
        <v>101</v>
      </c>
      <c r="C15" s="137"/>
      <c r="D15" s="137"/>
      <c r="E15" s="137"/>
      <c r="F15" s="137"/>
      <c r="G15" s="138">
        <v>44012</v>
      </c>
      <c r="H15" s="116"/>
    </row>
    <row r="16" spans="1:12" ht="15.75" x14ac:dyDescent="0.25">
      <c r="A16" s="134"/>
      <c r="B16" s="127" t="s">
        <v>13</v>
      </c>
      <c r="C16" s="139"/>
      <c r="D16" s="139">
        <v>22470</v>
      </c>
      <c r="E16" s="139">
        <v>2530</v>
      </c>
      <c r="F16" s="139"/>
      <c r="G16" s="140"/>
      <c r="H16" s="116"/>
    </row>
    <row r="17" spans="1:13" ht="15.75" x14ac:dyDescent="0.25">
      <c r="A17" s="130"/>
      <c r="B17" s="131" t="s">
        <v>102</v>
      </c>
      <c r="C17" s="137"/>
      <c r="D17" s="137"/>
      <c r="E17" s="137"/>
      <c r="F17" s="137"/>
      <c r="G17" s="138">
        <v>26427</v>
      </c>
      <c r="H17" s="116"/>
      <c r="M17" s="117"/>
    </row>
    <row r="18" spans="1:13" ht="15.75" x14ac:dyDescent="0.25">
      <c r="A18" s="134"/>
      <c r="B18" s="127" t="s">
        <v>25</v>
      </c>
      <c r="C18" s="139"/>
      <c r="D18" s="139"/>
      <c r="E18" s="139">
        <v>960000</v>
      </c>
      <c r="F18" s="139">
        <v>300000</v>
      </c>
      <c r="G18" s="140">
        <v>0</v>
      </c>
      <c r="H18" s="116"/>
    </row>
    <row r="19" spans="1:13" ht="15.75" x14ac:dyDescent="0.25">
      <c r="A19" s="130"/>
      <c r="B19" s="131" t="s">
        <v>96</v>
      </c>
      <c r="C19" s="137"/>
      <c r="D19" s="137"/>
      <c r="E19" s="137"/>
      <c r="F19" s="137">
        <v>29734</v>
      </c>
      <c r="G19" s="138">
        <v>15529</v>
      </c>
      <c r="H19" s="116"/>
    </row>
    <row r="20" spans="1:13" ht="15.75" x14ac:dyDescent="0.25">
      <c r="A20" s="134"/>
      <c r="B20" s="127" t="s">
        <v>97</v>
      </c>
      <c r="C20" s="139"/>
      <c r="D20" s="139"/>
      <c r="E20" s="139"/>
      <c r="F20" s="139">
        <v>7266</v>
      </c>
      <c r="G20" s="140">
        <v>4900</v>
      </c>
      <c r="H20" s="116"/>
    </row>
    <row r="21" spans="1:13" ht="15.75" x14ac:dyDescent="0.25">
      <c r="A21" s="130"/>
      <c r="B21" s="131" t="s">
        <v>26</v>
      </c>
      <c r="C21" s="137"/>
      <c r="D21" s="137"/>
      <c r="E21" s="137">
        <v>200000</v>
      </c>
      <c r="F21" s="137"/>
      <c r="G21" s="138">
        <v>700000</v>
      </c>
      <c r="H21" s="116"/>
    </row>
    <row r="22" spans="1:13" ht="15.75" x14ac:dyDescent="0.25">
      <c r="A22" s="134"/>
      <c r="B22" s="127" t="s">
        <v>16</v>
      </c>
      <c r="C22" s="139"/>
      <c r="D22" s="139">
        <v>179868</v>
      </c>
      <c r="E22" s="139"/>
      <c r="F22" s="139"/>
      <c r="G22" s="140"/>
      <c r="H22" s="116"/>
    </row>
    <row r="23" spans="1:13" ht="15.75" x14ac:dyDescent="0.25">
      <c r="A23" s="130"/>
      <c r="B23" s="131" t="s">
        <v>108</v>
      </c>
      <c r="C23" s="137"/>
      <c r="D23" s="137"/>
      <c r="E23" s="137"/>
      <c r="F23" s="137"/>
      <c r="G23" s="138">
        <v>288550</v>
      </c>
      <c r="H23" s="116"/>
    </row>
    <row r="24" spans="1:13" ht="15.75" x14ac:dyDescent="0.25">
      <c r="A24" s="134"/>
      <c r="B24" s="127" t="s">
        <v>95</v>
      </c>
      <c r="C24" s="139"/>
      <c r="D24" s="139"/>
      <c r="E24" s="139"/>
      <c r="F24" s="139">
        <v>21624</v>
      </c>
      <c r="G24" s="140">
        <v>0</v>
      </c>
      <c r="H24" s="116"/>
    </row>
    <row r="25" spans="1:13" ht="15.75" x14ac:dyDescent="0.25">
      <c r="A25" s="130"/>
      <c r="B25" s="131" t="s">
        <v>23</v>
      </c>
      <c r="C25" s="137">
        <f>126143+88773</f>
        <v>214916</v>
      </c>
      <c r="D25" s="137"/>
      <c r="E25" s="137"/>
      <c r="F25" s="137">
        <v>99983</v>
      </c>
      <c r="G25" s="138">
        <v>0</v>
      </c>
      <c r="H25" s="116"/>
    </row>
    <row r="26" spans="1:13" ht="15.75" x14ac:dyDescent="0.25">
      <c r="A26" s="134"/>
      <c r="B26" s="127" t="s">
        <v>24</v>
      </c>
      <c r="C26" s="139"/>
      <c r="D26" s="139"/>
      <c r="E26" s="139">
        <v>76653</v>
      </c>
      <c r="F26" s="139"/>
      <c r="G26" s="140"/>
      <c r="H26" s="116"/>
    </row>
    <row r="27" spans="1:13" ht="15.75" x14ac:dyDescent="0.25">
      <c r="A27" s="130"/>
      <c r="B27" s="131" t="s">
        <v>15</v>
      </c>
      <c r="C27" s="125">
        <v>0</v>
      </c>
      <c r="D27" s="125">
        <v>99000</v>
      </c>
      <c r="E27" s="125">
        <v>0</v>
      </c>
      <c r="F27" s="125">
        <v>22053</v>
      </c>
      <c r="G27" s="141">
        <v>4656</v>
      </c>
      <c r="H27" s="116"/>
    </row>
    <row r="28" spans="1:13" ht="15.75" x14ac:dyDescent="0.25">
      <c r="A28" s="142"/>
      <c r="B28" s="143" t="s">
        <v>126</v>
      </c>
      <c r="C28" s="124">
        <f>SUM(C9:C27)</f>
        <v>312100</v>
      </c>
      <c r="D28" s="124">
        <f>SUM(D9:D27)</f>
        <v>505793</v>
      </c>
      <c r="E28" s="124">
        <f>SUM(E9:E27)</f>
        <v>1251220</v>
      </c>
      <c r="F28" s="124">
        <f>SUM(F9:F27)</f>
        <v>544856</v>
      </c>
      <c r="G28" s="144">
        <f>SUM(G9:G27)</f>
        <v>1184679</v>
      </c>
    </row>
    <row r="29" spans="1:13" ht="9.6" customHeight="1" x14ac:dyDescent="0.25">
      <c r="A29" s="118"/>
      <c r="B29" s="118"/>
      <c r="C29" s="120"/>
      <c r="D29" s="120"/>
      <c r="E29" s="120"/>
      <c r="F29" s="120"/>
      <c r="G29" s="120"/>
    </row>
    <row r="30" spans="1:13" ht="16.5" x14ac:dyDescent="0.35">
      <c r="A30" s="118" t="s">
        <v>7</v>
      </c>
      <c r="B30" s="118"/>
      <c r="C30" s="121">
        <f>(C7-C28)</f>
        <v>259826.62</v>
      </c>
      <c r="D30" s="121">
        <f>(D7-D28)</f>
        <v>110247</v>
      </c>
      <c r="E30" s="121">
        <f>(E7-E28)</f>
        <v>-608845.37</v>
      </c>
      <c r="F30" s="121">
        <f>(F7-F28)</f>
        <v>113551</v>
      </c>
      <c r="G30" s="121">
        <f>(G7-G28)</f>
        <v>-494455</v>
      </c>
    </row>
    <row r="31" spans="1:13" ht="9.6" customHeight="1" x14ac:dyDescent="0.25">
      <c r="A31" s="118"/>
      <c r="B31" s="118"/>
      <c r="C31" s="120"/>
      <c r="D31" s="120"/>
      <c r="E31" s="120"/>
      <c r="F31" s="120"/>
      <c r="G31" s="120"/>
    </row>
    <row r="32" spans="1:13" x14ac:dyDescent="0.25">
      <c r="A32" s="119" t="s">
        <v>21</v>
      </c>
      <c r="B32" s="118"/>
      <c r="C32" s="120">
        <v>1091978</v>
      </c>
      <c r="D32" s="120">
        <v>1351803</v>
      </c>
      <c r="E32" s="120">
        <f>(D34)</f>
        <v>1462050</v>
      </c>
      <c r="F32" s="120">
        <f>(E34)</f>
        <v>853204.63</v>
      </c>
      <c r="G32" s="120">
        <f>(F34)</f>
        <v>966755.63</v>
      </c>
    </row>
    <row r="33" spans="1:7" ht="8.4499999999999993" customHeight="1" x14ac:dyDescent="0.25">
      <c r="A33" s="119"/>
      <c r="B33" s="118"/>
      <c r="C33" s="120"/>
      <c r="D33" s="120"/>
      <c r="E33" s="120"/>
      <c r="F33" s="120"/>
      <c r="G33" s="120"/>
    </row>
    <row r="34" spans="1:7" ht="16.5" x14ac:dyDescent="0.35">
      <c r="A34" s="119" t="s">
        <v>22</v>
      </c>
      <c r="B34" s="118"/>
      <c r="C34" s="122">
        <f>(C30+C32)</f>
        <v>1351804.62</v>
      </c>
      <c r="D34" s="122">
        <f>(D30+D32)</f>
        <v>1462050</v>
      </c>
      <c r="E34" s="122">
        <f>(E30+E32)</f>
        <v>853204.63</v>
      </c>
      <c r="F34" s="122">
        <f>(F30+F32)</f>
        <v>966755.63</v>
      </c>
      <c r="G34" s="122">
        <f>(G30+G32)</f>
        <v>472300.63</v>
      </c>
    </row>
    <row r="35" spans="1:7" x14ac:dyDescent="0.25">
      <c r="C35" s="28"/>
      <c r="D35" s="28"/>
      <c r="E35" s="28"/>
      <c r="F35" s="28"/>
      <c r="G35" s="28"/>
    </row>
    <row r="36" spans="1:7" x14ac:dyDescent="0.25">
      <c r="C36" s="28"/>
      <c r="D36" s="28"/>
      <c r="E36" s="28"/>
      <c r="F36" s="28"/>
      <c r="G36" s="28"/>
    </row>
  </sheetData>
  <mergeCells count="1">
    <mergeCell ref="A1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H23" sqref="H23"/>
    </sheetView>
  </sheetViews>
  <sheetFormatPr defaultRowHeight="15" x14ac:dyDescent="0.25"/>
  <cols>
    <col min="1" max="1" width="3.28515625" style="53" customWidth="1"/>
    <col min="2" max="2" width="45.140625" style="53" bestFit="1" customWidth="1"/>
    <col min="3" max="3" width="15.140625" style="54" bestFit="1" customWidth="1"/>
    <col min="4" max="16384" width="9.140625" style="53"/>
  </cols>
  <sheetData>
    <row r="1" spans="1:3" x14ac:dyDescent="0.25">
      <c r="A1" s="76"/>
      <c r="B1" s="76"/>
      <c r="C1" s="86" t="s">
        <v>5</v>
      </c>
    </row>
    <row r="2" spans="1:3" x14ac:dyDescent="0.25">
      <c r="A2" s="76"/>
      <c r="B2" s="76"/>
      <c r="C2" s="86" t="s">
        <v>0</v>
      </c>
    </row>
    <row r="3" spans="1:3" x14ac:dyDescent="0.25">
      <c r="A3" s="75"/>
      <c r="B3" s="76"/>
      <c r="C3" s="85" t="s">
        <v>98</v>
      </c>
    </row>
    <row r="4" spans="1:3" x14ac:dyDescent="0.25">
      <c r="A4" s="75" t="s">
        <v>1</v>
      </c>
      <c r="B4" s="76"/>
      <c r="C4" s="77"/>
    </row>
    <row r="5" spans="1:3" x14ac:dyDescent="0.25">
      <c r="A5" s="76"/>
      <c r="B5" s="76" t="s">
        <v>3</v>
      </c>
      <c r="C5" s="79">
        <v>685829</v>
      </c>
    </row>
    <row r="6" spans="1:3" x14ac:dyDescent="0.25">
      <c r="A6" s="76"/>
      <c r="B6" s="76" t="s">
        <v>19</v>
      </c>
      <c r="C6" s="84">
        <v>4395</v>
      </c>
    </row>
    <row r="7" spans="1:3" x14ac:dyDescent="0.25">
      <c r="A7" s="76"/>
      <c r="B7" s="76" t="s">
        <v>68</v>
      </c>
      <c r="C7" s="79">
        <f>SUM(C5:C6)</f>
        <v>690224</v>
      </c>
    </row>
    <row r="8" spans="1:3" ht="9" customHeight="1" x14ac:dyDescent="0.25">
      <c r="A8" s="76"/>
      <c r="B8" s="76"/>
      <c r="C8" s="80"/>
    </row>
    <row r="9" spans="1:3" x14ac:dyDescent="0.25">
      <c r="A9" s="75" t="s">
        <v>2</v>
      </c>
      <c r="B9" s="76"/>
      <c r="C9" s="80"/>
    </row>
    <row r="10" spans="1:3" x14ac:dyDescent="0.25">
      <c r="A10" s="76"/>
      <c r="B10" s="76" t="s">
        <v>99</v>
      </c>
      <c r="C10" s="79">
        <v>83986</v>
      </c>
    </row>
    <row r="11" spans="1:3" x14ac:dyDescent="0.25">
      <c r="A11" s="76"/>
      <c r="B11" s="76" t="s">
        <v>83</v>
      </c>
      <c r="C11" s="79">
        <v>16618.64</v>
      </c>
    </row>
    <row r="12" spans="1:3" x14ac:dyDescent="0.25">
      <c r="A12" s="76"/>
      <c r="B12" s="76" t="s">
        <v>101</v>
      </c>
      <c r="C12" s="79">
        <v>44011.58</v>
      </c>
    </row>
    <row r="13" spans="1:3" x14ac:dyDescent="0.25">
      <c r="A13" s="76"/>
      <c r="B13" s="76" t="s">
        <v>102</v>
      </c>
      <c r="C13" s="79">
        <v>26427.3</v>
      </c>
    </row>
    <row r="14" spans="1:3" x14ac:dyDescent="0.25">
      <c r="A14" s="76"/>
      <c r="B14" s="76" t="s">
        <v>103</v>
      </c>
      <c r="C14" s="79">
        <v>700000</v>
      </c>
    </row>
    <row r="15" spans="1:3" x14ac:dyDescent="0.25">
      <c r="A15" s="76"/>
      <c r="B15" s="76" t="s">
        <v>100</v>
      </c>
      <c r="C15" s="79">
        <v>288549.63</v>
      </c>
    </row>
    <row r="16" spans="1:3" x14ac:dyDescent="0.25">
      <c r="A16" s="76"/>
      <c r="B16" s="76" t="s">
        <v>84</v>
      </c>
      <c r="C16" s="80">
        <v>4656.41</v>
      </c>
    </row>
    <row r="17" spans="1:3" x14ac:dyDescent="0.25">
      <c r="A17" s="76"/>
      <c r="B17" s="76" t="s">
        <v>85</v>
      </c>
      <c r="C17" s="80">
        <v>15529</v>
      </c>
    </row>
    <row r="18" spans="1:3" x14ac:dyDescent="0.25">
      <c r="A18" s="76"/>
      <c r="B18" s="76" t="s">
        <v>86</v>
      </c>
      <c r="C18" s="81">
        <v>4900</v>
      </c>
    </row>
    <row r="19" spans="1:3" x14ac:dyDescent="0.25">
      <c r="A19" s="76"/>
      <c r="B19" s="76" t="s">
        <v>69</v>
      </c>
      <c r="C19" s="79">
        <f>SUM(C10:C18)</f>
        <v>1184678.5599999998</v>
      </c>
    </row>
    <row r="20" spans="1:3" ht="9.6" customHeight="1" x14ac:dyDescent="0.25">
      <c r="A20" s="76"/>
      <c r="B20" s="76"/>
      <c r="C20" s="80"/>
    </row>
    <row r="21" spans="1:3" x14ac:dyDescent="0.25">
      <c r="A21" s="76" t="s">
        <v>7</v>
      </c>
      <c r="B21" s="76"/>
      <c r="C21" s="78">
        <f>(C7-C19)</f>
        <v>-494454.55999999982</v>
      </c>
    </row>
    <row r="22" spans="1:3" ht="9.6" customHeight="1" x14ac:dyDescent="0.25">
      <c r="A22" s="76"/>
      <c r="B22" s="76"/>
      <c r="C22" s="80"/>
    </row>
    <row r="23" spans="1:3" x14ac:dyDescent="0.25">
      <c r="A23" s="75" t="s">
        <v>21</v>
      </c>
      <c r="B23" s="76"/>
      <c r="C23" s="79">
        <v>966756</v>
      </c>
    </row>
    <row r="24" spans="1:3" ht="8.4499999999999993" customHeight="1" x14ac:dyDescent="0.25">
      <c r="A24" s="75"/>
      <c r="B24" s="76"/>
      <c r="C24" s="80"/>
    </row>
    <row r="25" spans="1:3" ht="15.75" thickBot="1" x14ac:dyDescent="0.3">
      <c r="A25" s="75" t="s">
        <v>22</v>
      </c>
      <c r="B25" s="76"/>
      <c r="C25" s="82">
        <f>SUM(C21:C23)</f>
        <v>472301.44000000018</v>
      </c>
    </row>
    <row r="26" spans="1:3" ht="15.75" thickTop="1" x14ac:dyDescent="0.25">
      <c r="A26" s="27"/>
      <c r="B26" s="27"/>
      <c r="C26" s="80"/>
    </row>
    <row r="27" spans="1:3" x14ac:dyDescent="0.25">
      <c r="C27" s="5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abSelected="1" topLeftCell="A33" workbookViewId="0">
      <selection activeCell="D55" sqref="D55"/>
    </sheetView>
  </sheetViews>
  <sheetFormatPr defaultRowHeight="15" x14ac:dyDescent="0.25"/>
  <cols>
    <col min="1" max="1" width="40.140625" customWidth="1"/>
    <col min="2" max="2" width="14" bestFit="1" customWidth="1"/>
    <col min="3" max="3" width="15.42578125" style="50" bestFit="1" customWidth="1"/>
    <col min="4" max="4" width="14.140625" bestFit="1" customWidth="1"/>
    <col min="5" max="5" width="12.28515625" bestFit="1" customWidth="1"/>
  </cols>
  <sheetData>
    <row r="1" spans="1:5" x14ac:dyDescent="0.25">
      <c r="A1" s="83"/>
      <c r="B1" s="40" t="s">
        <v>51</v>
      </c>
      <c r="C1" s="47" t="s">
        <v>52</v>
      </c>
      <c r="D1" s="40" t="s">
        <v>55</v>
      </c>
      <c r="E1" s="40" t="s">
        <v>64</v>
      </c>
    </row>
    <row r="2" spans="1:5" x14ac:dyDescent="0.25">
      <c r="B2" s="41" t="s">
        <v>53</v>
      </c>
      <c r="C2" s="48" t="s">
        <v>53</v>
      </c>
      <c r="D2" s="41" t="s">
        <v>53</v>
      </c>
      <c r="E2" s="41" t="s">
        <v>65</v>
      </c>
    </row>
    <row r="3" spans="1:5" x14ac:dyDescent="0.25">
      <c r="A3" s="42" t="s">
        <v>110</v>
      </c>
      <c r="B3" s="41"/>
      <c r="C3" s="48"/>
      <c r="D3" s="41"/>
    </row>
    <row r="4" spans="1:5" x14ac:dyDescent="0.25">
      <c r="A4" s="69" t="s">
        <v>117</v>
      </c>
      <c r="B4" s="51"/>
      <c r="C4" s="70">
        <v>18000</v>
      </c>
      <c r="D4" s="70"/>
      <c r="E4" s="71"/>
    </row>
    <row r="5" spans="1:5" x14ac:dyDescent="0.25">
      <c r="A5" s="69" t="s">
        <v>56</v>
      </c>
      <c r="B5" s="51"/>
      <c r="C5" s="70">
        <v>25000</v>
      </c>
      <c r="D5" s="70"/>
      <c r="E5" s="71"/>
    </row>
    <row r="6" spans="1:5" x14ac:dyDescent="0.25">
      <c r="A6" s="69" t="s">
        <v>118</v>
      </c>
      <c r="B6" s="51"/>
      <c r="C6" s="70">
        <v>20000</v>
      </c>
      <c r="D6" s="70"/>
      <c r="E6" s="71"/>
    </row>
    <row r="7" spans="1:5" x14ac:dyDescent="0.25">
      <c r="A7" s="69" t="s">
        <v>119</v>
      </c>
      <c r="B7" s="51"/>
      <c r="C7" s="70"/>
      <c r="D7" s="72">
        <v>150000</v>
      </c>
      <c r="E7" s="71"/>
    </row>
    <row r="8" spans="1:5" x14ac:dyDescent="0.25">
      <c r="A8" s="69" t="s">
        <v>120</v>
      </c>
      <c r="B8" s="51"/>
      <c r="C8" s="70"/>
      <c r="D8" s="68">
        <v>25000</v>
      </c>
      <c r="E8" s="71"/>
    </row>
    <row r="9" spans="1:5" x14ac:dyDescent="0.25">
      <c r="A9" s="69" t="s">
        <v>81</v>
      </c>
      <c r="B9" s="51"/>
      <c r="C9" s="70"/>
      <c r="D9" s="68">
        <v>5000</v>
      </c>
      <c r="E9" s="71"/>
    </row>
    <row r="10" spans="1:5" x14ac:dyDescent="0.25">
      <c r="A10" s="69" t="s">
        <v>121</v>
      </c>
      <c r="B10" s="51"/>
      <c r="C10" s="70"/>
      <c r="D10" s="68">
        <v>20000</v>
      </c>
      <c r="E10" s="71"/>
    </row>
    <row r="11" spans="1:5" x14ac:dyDescent="0.25">
      <c r="A11" s="43" t="s">
        <v>122</v>
      </c>
      <c r="B11" s="41"/>
      <c r="C11" s="73"/>
      <c r="D11" s="68">
        <v>10000</v>
      </c>
      <c r="E11" s="68"/>
    </row>
    <row r="12" spans="1:5" x14ac:dyDescent="0.25">
      <c r="A12" s="43" t="s">
        <v>127</v>
      </c>
      <c r="B12" s="41"/>
      <c r="C12" s="73"/>
      <c r="D12" s="68">
        <v>20000</v>
      </c>
      <c r="E12" s="68"/>
    </row>
    <row r="15" spans="1:5" x14ac:dyDescent="0.25">
      <c r="A15" s="39"/>
      <c r="B15" s="40" t="s">
        <v>51</v>
      </c>
      <c r="C15" s="47" t="s">
        <v>52</v>
      </c>
      <c r="D15" s="40" t="s">
        <v>55</v>
      </c>
      <c r="E15" s="40" t="s">
        <v>64</v>
      </c>
    </row>
    <row r="16" spans="1:5" x14ac:dyDescent="0.25">
      <c r="B16" s="41" t="s">
        <v>53</v>
      </c>
      <c r="C16" s="48" t="s">
        <v>53</v>
      </c>
      <c r="D16" s="41" t="s">
        <v>53</v>
      </c>
      <c r="E16" s="41" t="s">
        <v>65</v>
      </c>
    </row>
    <row r="17" spans="1:5" x14ac:dyDescent="0.25">
      <c r="A17" s="42" t="s">
        <v>104</v>
      </c>
      <c r="B17" s="41"/>
      <c r="C17" s="48"/>
      <c r="D17" s="41"/>
    </row>
    <row r="18" spans="1:5" ht="15" customHeight="1" x14ac:dyDescent="0.25">
      <c r="A18" s="69" t="s">
        <v>87</v>
      </c>
      <c r="B18" s="51"/>
      <c r="C18" s="70">
        <v>35000</v>
      </c>
      <c r="D18" s="70"/>
      <c r="E18" s="71"/>
    </row>
    <row r="19" spans="1:5" ht="15" customHeight="1" x14ac:dyDescent="0.25">
      <c r="A19" s="69" t="s">
        <v>88</v>
      </c>
      <c r="B19" s="51"/>
      <c r="C19" s="70">
        <v>16400</v>
      </c>
      <c r="D19" s="70"/>
      <c r="E19" s="71"/>
    </row>
    <row r="20" spans="1:5" ht="15" customHeight="1" x14ac:dyDescent="0.25">
      <c r="A20" s="69" t="s">
        <v>89</v>
      </c>
      <c r="B20" s="51"/>
      <c r="C20" s="70">
        <v>34000</v>
      </c>
      <c r="D20" s="70"/>
      <c r="E20" s="71"/>
    </row>
    <row r="21" spans="1:5" ht="15" customHeight="1" x14ac:dyDescent="0.25">
      <c r="A21" s="69" t="s">
        <v>90</v>
      </c>
      <c r="B21" s="51"/>
      <c r="C21" s="70">
        <v>50000</v>
      </c>
      <c r="D21" s="72"/>
      <c r="E21" s="71"/>
    </row>
    <row r="22" spans="1:5" ht="15" customHeight="1" x14ac:dyDescent="0.25">
      <c r="A22" s="69" t="s">
        <v>91</v>
      </c>
      <c r="B22" s="51"/>
      <c r="C22" s="70"/>
      <c r="D22" s="68">
        <v>17000</v>
      </c>
      <c r="E22" s="71"/>
    </row>
    <row r="23" spans="1:5" ht="15" customHeight="1" x14ac:dyDescent="0.25">
      <c r="A23" s="69" t="s">
        <v>92</v>
      </c>
      <c r="B23" s="51"/>
      <c r="C23" s="70"/>
      <c r="D23" s="68">
        <v>17000</v>
      </c>
      <c r="E23" s="71"/>
    </row>
    <row r="24" spans="1:5" ht="15" customHeight="1" x14ac:dyDescent="0.25">
      <c r="A24" s="69" t="s">
        <v>93</v>
      </c>
      <c r="B24" s="51"/>
      <c r="C24" s="70"/>
      <c r="D24" s="68">
        <v>4000</v>
      </c>
      <c r="E24" s="71"/>
    </row>
    <row r="25" spans="1:5" ht="15" customHeight="1" x14ac:dyDescent="0.25">
      <c r="A25" s="43" t="s">
        <v>78</v>
      </c>
      <c r="B25" s="41"/>
      <c r="C25" s="73"/>
      <c r="D25" s="74"/>
      <c r="E25" s="68">
        <v>700000</v>
      </c>
    </row>
    <row r="26" spans="1:5" x14ac:dyDescent="0.25">
      <c r="A26" s="42"/>
      <c r="B26" s="41"/>
      <c r="C26" s="48"/>
      <c r="D26" s="41"/>
    </row>
    <row r="27" spans="1:5" x14ac:dyDescent="0.25">
      <c r="A27" s="42"/>
      <c r="B27" s="40" t="s">
        <v>51</v>
      </c>
      <c r="C27" s="47" t="s">
        <v>52</v>
      </c>
      <c r="D27" s="40" t="s">
        <v>55</v>
      </c>
      <c r="E27" s="40" t="s">
        <v>64</v>
      </c>
    </row>
    <row r="28" spans="1:5" x14ac:dyDescent="0.25">
      <c r="A28" s="42"/>
      <c r="B28" s="41" t="s">
        <v>53</v>
      </c>
      <c r="C28" s="48" t="s">
        <v>53</v>
      </c>
      <c r="D28" s="41" t="s">
        <v>53</v>
      </c>
      <c r="E28" s="41" t="s">
        <v>65</v>
      </c>
    </row>
    <row r="29" spans="1:5" x14ac:dyDescent="0.25">
      <c r="A29" s="42" t="s">
        <v>105</v>
      </c>
      <c r="B29" s="41"/>
      <c r="C29" s="48"/>
      <c r="D29" s="41"/>
    </row>
    <row r="30" spans="1:5" x14ac:dyDescent="0.25">
      <c r="A30" s="43" t="s">
        <v>57</v>
      </c>
      <c r="B30" s="51">
        <v>100000</v>
      </c>
      <c r="C30" s="49"/>
      <c r="D30" s="51"/>
    </row>
    <row r="31" spans="1:5" x14ac:dyDescent="0.25">
      <c r="A31" s="43" t="s">
        <v>60</v>
      </c>
      <c r="B31" s="51">
        <v>30000</v>
      </c>
      <c r="C31" s="49"/>
      <c r="D31" s="51"/>
    </row>
    <row r="32" spans="1:5" x14ac:dyDescent="0.25">
      <c r="A32" s="43" t="s">
        <v>61</v>
      </c>
      <c r="B32" s="51">
        <v>315000</v>
      </c>
      <c r="C32" s="49"/>
      <c r="D32" s="51"/>
    </row>
    <row r="33" spans="1:8" x14ac:dyDescent="0.25">
      <c r="A33" s="43" t="s">
        <v>56</v>
      </c>
      <c r="B33" s="51"/>
      <c r="C33" s="51">
        <v>80000</v>
      </c>
      <c r="D33" s="39"/>
    </row>
    <row r="34" spans="1:8" x14ac:dyDescent="0.25">
      <c r="A34" s="43" t="s">
        <v>80</v>
      </c>
      <c r="B34" s="51"/>
      <c r="C34" s="51">
        <v>20000</v>
      </c>
      <c r="D34" s="67"/>
    </row>
    <row r="35" spans="1:8" x14ac:dyDescent="0.25">
      <c r="A35" s="43" t="s">
        <v>58</v>
      </c>
      <c r="B35" s="51"/>
      <c r="C35" s="51">
        <v>35000</v>
      </c>
      <c r="D35" s="51"/>
    </row>
    <row r="36" spans="1:8" x14ac:dyDescent="0.25">
      <c r="A36" s="43" t="s">
        <v>59</v>
      </c>
      <c r="B36" s="51"/>
      <c r="C36" s="49"/>
      <c r="D36" s="51">
        <v>37000</v>
      </c>
    </row>
    <row r="37" spans="1:8" x14ac:dyDescent="0.25">
      <c r="A37" s="43" t="s">
        <v>67</v>
      </c>
      <c r="B37" s="51" t="s">
        <v>54</v>
      </c>
      <c r="C37" s="49"/>
      <c r="D37" s="51">
        <v>300000</v>
      </c>
    </row>
    <row r="38" spans="1:8" x14ac:dyDescent="0.25">
      <c r="B38" s="49"/>
      <c r="C38" s="49"/>
      <c r="D38" s="49"/>
    </row>
    <row r="39" spans="1:8" x14ac:dyDescent="0.25">
      <c r="A39" s="39"/>
      <c r="B39" s="155"/>
      <c r="C39" s="155"/>
      <c r="D39" s="39"/>
    </row>
    <row r="40" spans="1:8" x14ac:dyDescent="0.25">
      <c r="A40" s="39"/>
      <c r="B40" s="40" t="s">
        <v>51</v>
      </c>
      <c r="C40" s="47" t="s">
        <v>52</v>
      </c>
      <c r="D40" s="40" t="s">
        <v>55</v>
      </c>
      <c r="E40" s="40" t="s">
        <v>64</v>
      </c>
      <c r="F40" s="39"/>
      <c r="G40" s="39"/>
      <c r="H40" s="39"/>
    </row>
    <row r="41" spans="1:8" x14ac:dyDescent="0.25">
      <c r="A41" s="42" t="s">
        <v>106</v>
      </c>
      <c r="B41" s="41" t="s">
        <v>53</v>
      </c>
      <c r="C41" s="48" t="s">
        <v>53</v>
      </c>
      <c r="D41" s="41" t="s">
        <v>53</v>
      </c>
      <c r="E41" s="41" t="s">
        <v>65</v>
      </c>
      <c r="F41" s="39"/>
      <c r="G41" s="40"/>
      <c r="H41" s="40"/>
    </row>
    <row r="42" spans="1:8" x14ac:dyDescent="0.25">
      <c r="A42" s="43" t="s">
        <v>62</v>
      </c>
      <c r="B42" s="51">
        <v>80001</v>
      </c>
      <c r="C42" s="51"/>
      <c r="D42" s="51"/>
      <c r="E42" s="51"/>
      <c r="F42" s="39"/>
      <c r="G42" s="41"/>
      <c r="H42" s="41"/>
    </row>
    <row r="43" spans="1:8" x14ac:dyDescent="0.25">
      <c r="A43" s="43" t="s">
        <v>63</v>
      </c>
      <c r="B43" s="51"/>
      <c r="C43" s="51">
        <v>165000</v>
      </c>
      <c r="D43" s="51"/>
      <c r="E43" s="51"/>
      <c r="F43" s="43"/>
      <c r="G43" s="46"/>
      <c r="H43" s="52"/>
    </row>
    <row r="44" spans="1:8" x14ac:dyDescent="0.25">
      <c r="A44" s="43" t="s">
        <v>67</v>
      </c>
      <c r="B44" s="43"/>
      <c r="C44" s="39"/>
      <c r="D44" s="51">
        <v>960000</v>
      </c>
      <c r="E44" s="39"/>
      <c r="F44" s="39"/>
      <c r="G44" s="39"/>
      <c r="H44" s="45"/>
    </row>
    <row r="45" spans="1:8" x14ac:dyDescent="0.25">
      <c r="A45" s="43" t="s">
        <v>66</v>
      </c>
      <c r="B45" s="43"/>
      <c r="C45" s="43"/>
      <c r="D45" s="43"/>
      <c r="E45" s="51">
        <v>200000</v>
      </c>
      <c r="F45" s="43"/>
      <c r="G45" s="46"/>
      <c r="H45" s="52"/>
    </row>
    <row r="46" spans="1:8" x14ac:dyDescent="0.25">
      <c r="B46" s="52"/>
      <c r="C46" s="52"/>
      <c r="D46" s="39"/>
      <c r="E46" s="39"/>
      <c r="F46" s="39"/>
      <c r="G46" s="39"/>
      <c r="H46" s="45"/>
    </row>
    <row r="47" spans="1:8" ht="36" x14ac:dyDescent="0.25">
      <c r="A47" s="56"/>
      <c r="B47" s="66" t="s">
        <v>70</v>
      </c>
      <c r="C47" s="57" t="s">
        <v>71</v>
      </c>
      <c r="D47" s="57"/>
      <c r="E47" s="39"/>
      <c r="F47" s="39"/>
    </row>
    <row r="48" spans="1:8" x14ac:dyDescent="0.25">
      <c r="A48" s="58" t="s">
        <v>72</v>
      </c>
      <c r="B48" s="59" t="s">
        <v>73</v>
      </c>
      <c r="C48" s="59" t="s">
        <v>128</v>
      </c>
      <c r="D48" s="60" t="s">
        <v>74</v>
      </c>
      <c r="E48" s="39"/>
      <c r="F48" s="40"/>
    </row>
    <row r="49" spans="1:6" x14ac:dyDescent="0.25">
      <c r="A49" s="56" t="s">
        <v>75</v>
      </c>
      <c r="B49" s="61">
        <v>1015569</v>
      </c>
      <c r="C49" s="61">
        <v>300000</v>
      </c>
      <c r="D49" s="61">
        <f>B49-C49</f>
        <v>715569</v>
      </c>
      <c r="E49" s="40"/>
      <c r="F49" s="40"/>
    </row>
    <row r="50" spans="1:6" x14ac:dyDescent="0.25">
      <c r="A50" s="56" t="s">
        <v>76</v>
      </c>
      <c r="B50" s="62">
        <v>0</v>
      </c>
      <c r="C50" s="62">
        <v>0</v>
      </c>
      <c r="D50" s="62">
        <f t="shared" ref="D50:D54" si="0">B50-C50</f>
        <v>0</v>
      </c>
      <c r="E50" s="41"/>
      <c r="F50" s="41"/>
    </row>
    <row r="51" spans="1:6" x14ac:dyDescent="0.25">
      <c r="A51" s="56" t="s">
        <v>77</v>
      </c>
      <c r="B51" s="62">
        <v>2922000</v>
      </c>
      <c r="C51" s="62">
        <f>1331040+38000+D7+D8+D9+D10+D11+D12</f>
        <v>1599040</v>
      </c>
      <c r="D51" s="62">
        <f t="shared" si="0"/>
        <v>1322960</v>
      </c>
      <c r="E51" s="44"/>
      <c r="F51" s="39"/>
    </row>
    <row r="52" spans="1:6" x14ac:dyDescent="0.25">
      <c r="A52" s="56" t="s">
        <v>78</v>
      </c>
      <c r="B52" s="62">
        <v>900000</v>
      </c>
      <c r="C52" s="62">
        <v>900000</v>
      </c>
      <c r="D52" s="62">
        <f t="shared" si="0"/>
        <v>0</v>
      </c>
      <c r="E52" s="39"/>
      <c r="F52" s="44"/>
    </row>
    <row r="53" spans="1:6" x14ac:dyDescent="0.25">
      <c r="A53" s="56" t="s">
        <v>51</v>
      </c>
      <c r="B53" s="62">
        <f>2303168+1500000</f>
        <v>3803168</v>
      </c>
      <c r="C53" s="62">
        <f>2303168-341674</f>
        <v>1961494</v>
      </c>
      <c r="D53" s="62">
        <f t="shared" si="0"/>
        <v>1841674</v>
      </c>
    </row>
    <row r="54" spans="1:6" x14ac:dyDescent="0.25">
      <c r="A54" s="56" t="s">
        <v>79</v>
      </c>
      <c r="B54" s="65">
        <v>922000</v>
      </c>
      <c r="C54" s="65">
        <f>922000-121665+C4+C5+C6</f>
        <v>863335</v>
      </c>
      <c r="D54" s="65">
        <f t="shared" si="0"/>
        <v>58665</v>
      </c>
    </row>
    <row r="55" spans="1:6" ht="15.75" thickBot="1" x14ac:dyDescent="0.3">
      <c r="A55" s="56"/>
      <c r="B55" s="63">
        <f>SUM(B49:B54)</f>
        <v>9562737</v>
      </c>
      <c r="C55" s="63">
        <f>SUM(C49:C54)</f>
        <v>5623869</v>
      </c>
      <c r="D55" s="64">
        <f>SUM(D49:D54)</f>
        <v>3938868</v>
      </c>
    </row>
    <row r="56" spans="1:6" ht="15.75" thickTop="1" x14ac:dyDescent="0.25">
      <c r="B56" s="50"/>
      <c r="C56"/>
    </row>
  </sheetData>
  <mergeCells count="1">
    <mergeCell ref="B39:C3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 F-FY19</vt:lpstr>
      <vt:lpstr>Historical fy14-18</vt:lpstr>
      <vt:lpstr>Historical fy14-18 SANDI</vt:lpstr>
      <vt:lpstr>chart for memo fy18</vt:lpstr>
      <vt:lpstr>fy19 budget update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Sandi Henley</cp:lastModifiedBy>
  <cp:lastPrinted>2019-04-30T16:44:57Z</cp:lastPrinted>
  <dcterms:created xsi:type="dcterms:W3CDTF">2015-03-18T19:57:39Z</dcterms:created>
  <dcterms:modified xsi:type="dcterms:W3CDTF">2019-07-02T20:48:25Z</dcterms:modified>
</cp:coreProperties>
</file>