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Sheet1" sheetId="15" r:id="rId1"/>
    <sheet name="MASTER" sheetId="1" r:id="rId2"/>
    <sheet name="SEP'14" sheetId="14" r:id="rId3"/>
    <sheet name="AUG'14" sheetId="13" r:id="rId4"/>
    <sheet name="JUL'14" sheetId="12" r:id="rId5"/>
    <sheet name="JUN'14" sheetId="11" r:id="rId6"/>
    <sheet name="MAY'14" sheetId="10" r:id="rId7"/>
    <sheet name="APR'14" sheetId="9" r:id="rId8"/>
    <sheet name="MAR'14" sheetId="7" r:id="rId9"/>
    <sheet name="FEB'14" sheetId="6" r:id="rId10"/>
    <sheet name="JAN'14" sheetId="5" r:id="rId11"/>
    <sheet name="DEC'13" sheetId="4" r:id="rId12"/>
    <sheet name="NOV'13" sheetId="3" r:id="rId13"/>
    <sheet name="OCT'13" sheetId="2" r:id="rId14"/>
  </sheets>
  <definedNames>
    <definedName name="_xlnm.Print_Area" localSheetId="7">'APR''14'!$A$1:$F$106</definedName>
    <definedName name="_xlnm.Print_Area" localSheetId="3">'AUG''14'!$A$1:$F$106</definedName>
    <definedName name="_xlnm.Print_Area" localSheetId="11">'DEC''13'!$A$1:$F$105</definedName>
    <definedName name="_xlnm.Print_Area" localSheetId="9">'FEB''14'!$A$1:$F$105</definedName>
    <definedName name="_xlnm.Print_Area" localSheetId="10">'JAN''14'!$A$1:$F$105</definedName>
    <definedName name="_xlnm.Print_Area" localSheetId="4">'JUL''14'!$A$1:$F$106</definedName>
    <definedName name="_xlnm.Print_Area" localSheetId="5">'JUN''14'!$A$1:$F$106</definedName>
    <definedName name="_xlnm.Print_Area" localSheetId="8">'MAR''14'!$A$1:$F$105</definedName>
    <definedName name="_xlnm.Print_Area" localSheetId="1">MASTER!$A$1:$F$106</definedName>
    <definedName name="_xlnm.Print_Area" localSheetId="6">'MAY''14'!$A$1:$F$106</definedName>
    <definedName name="_xlnm.Print_Area" localSheetId="12">'NOV''13'!$A$1:$F$105</definedName>
    <definedName name="_xlnm.Print_Area" localSheetId="13">'OCT''13'!$A$1:$F$105</definedName>
    <definedName name="_xlnm.Print_Area" localSheetId="2">'SEP''14'!$A$1:$F$106</definedName>
    <definedName name="_xlnm.Print_Titles" localSheetId="7">'APR''14'!$2:$2</definedName>
    <definedName name="_xlnm.Print_Titles" localSheetId="3">'AUG''14'!$2:$2</definedName>
    <definedName name="_xlnm.Print_Titles" localSheetId="11">'DEC''13'!$2:$2</definedName>
    <definedName name="_xlnm.Print_Titles" localSheetId="9">'FEB''14'!$2:$2</definedName>
    <definedName name="_xlnm.Print_Titles" localSheetId="10">'JAN''14'!$2:$2</definedName>
    <definedName name="_xlnm.Print_Titles" localSheetId="4">'JUL''14'!$2:$2</definedName>
    <definedName name="_xlnm.Print_Titles" localSheetId="5">'JUN''14'!$2:$2</definedName>
    <definedName name="_xlnm.Print_Titles" localSheetId="8">'MAR''14'!$2:$2</definedName>
    <definedName name="_xlnm.Print_Titles" localSheetId="1">MASTER!$2:$2</definedName>
    <definedName name="_xlnm.Print_Titles" localSheetId="6">'MAY''14'!$2:$2</definedName>
    <definedName name="_xlnm.Print_Titles" localSheetId="12">'NOV''13'!$2:$2</definedName>
    <definedName name="_xlnm.Print_Titles" localSheetId="13">'OCT''13'!$2:$2</definedName>
    <definedName name="_xlnm.Print_Titles" localSheetId="2">'SEP''14'!$2:$2</definedName>
    <definedName name="wrn.Audit._.Schedules." hidden="1">{#N/A,#N/A,FALSE,"Permit Rev. Other";#N/A,#N/A,FALSE,"Sewer connect.";#N/A,#N/A,FALSE,"Water Connect. Fee";#N/A,#N/A,FALSE,"Building Permits";#N/A,#N/A,FALSE,"Warehouse Rentals";#N/A,#N/A,FALSE,"Charges-Services";#N/A,#N/A,FALSE,"Recon. Rev-Billing";#N/A,#N/A,FALSE,"Wtr &amp; Swr Purch.";#N/A,#N/A,FALSE,"Analysis-UTB";#N/A,#N/A,FALSE,"Gen. Fixed Assets";#N/A,#N/A,FALSE,"UTB Fixed Assets";#N/A,#N/A,FALSE,"Warehse Fixed Assets";#N/A,#N/A,FALSE,"Occ. Licenses";#N/A,#N/A,FALSE,"Garage Fixed Assets";#N/A,#N/A,FALSE,"Ad Valorem Taxes"}</definedName>
  </definedNames>
  <calcPr calcId="125725"/>
</workbook>
</file>

<file path=xl/calcChain.xml><?xml version="1.0" encoding="utf-8"?>
<calcChain xmlns="http://schemas.openxmlformats.org/spreadsheetml/2006/main">
  <c r="G21" i="15"/>
  <c r="C19"/>
  <c r="C21"/>
  <c r="C25"/>
  <c r="C17"/>
  <c r="I85" i="14"/>
  <c r="H85"/>
  <c r="F84"/>
  <c r="F104" s="1"/>
  <c r="I83"/>
  <c r="H83"/>
  <c r="I82"/>
  <c r="H82"/>
  <c r="I81"/>
  <c r="H81"/>
  <c r="I80"/>
  <c r="H80"/>
  <c r="I79"/>
  <c r="H79"/>
  <c r="I78"/>
  <c r="H78"/>
  <c r="I77"/>
  <c r="H77"/>
  <c r="I76"/>
  <c r="H76"/>
  <c r="I75"/>
  <c r="H75"/>
  <c r="I74"/>
  <c r="H74"/>
  <c r="I73"/>
  <c r="H73"/>
  <c r="I72"/>
  <c r="H72"/>
  <c r="I71"/>
  <c r="H71"/>
  <c r="I70"/>
  <c r="H70"/>
  <c r="I69"/>
  <c r="H69"/>
  <c r="I68"/>
  <c r="H68"/>
  <c r="I67"/>
  <c r="H67"/>
  <c r="I66"/>
  <c r="H66"/>
  <c r="I65"/>
  <c r="H65"/>
  <c r="I64"/>
  <c r="H64"/>
  <c r="I63"/>
  <c r="H63"/>
  <c r="I62"/>
  <c r="H62"/>
  <c r="I61"/>
  <c r="H61"/>
  <c r="I60"/>
  <c r="H60"/>
  <c r="I59"/>
  <c r="H59"/>
  <c r="I58"/>
  <c r="H58"/>
  <c r="I57"/>
  <c r="H57"/>
  <c r="I56"/>
  <c r="H56"/>
  <c r="I55"/>
  <c r="H55"/>
  <c r="I54"/>
  <c r="H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G39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5" s="1"/>
  <c r="F38"/>
  <c r="F103" s="1"/>
  <c r="I37"/>
  <c r="H37"/>
  <c r="I36"/>
  <c r="H36"/>
  <c r="I35"/>
  <c r="H35"/>
  <c r="I34"/>
  <c r="H34"/>
  <c r="F33"/>
  <c r="F102" s="1"/>
  <c r="I31"/>
  <c r="H31"/>
  <c r="I30"/>
  <c r="H30"/>
  <c r="G30"/>
  <c r="G31" s="1"/>
  <c r="I29"/>
  <c r="H29"/>
  <c r="I28"/>
  <c r="H28"/>
  <c r="F27"/>
  <c r="F101" s="1"/>
  <c r="I26"/>
  <c r="H26"/>
  <c r="I25"/>
  <c r="H25"/>
  <c r="G25"/>
  <c r="G26" s="1"/>
  <c r="I24"/>
  <c r="H24"/>
  <c r="F23"/>
  <c r="F100" s="1"/>
  <c r="I22"/>
  <c r="H22"/>
  <c r="I21"/>
  <c r="H21"/>
  <c r="F20"/>
  <c r="F99" s="1"/>
  <c r="I19"/>
  <c r="H19"/>
  <c r="I18"/>
  <c r="H18"/>
  <c r="F17"/>
  <c r="F98" s="1"/>
  <c r="I16"/>
  <c r="H16"/>
  <c r="F15"/>
  <c r="F97" s="1"/>
  <c r="I14"/>
  <c r="H14"/>
  <c r="I13"/>
  <c r="H13"/>
  <c r="I12"/>
  <c r="H12"/>
  <c r="G12"/>
  <c r="G13" s="1"/>
  <c r="G14" s="1"/>
  <c r="G16" s="1"/>
  <c r="G18" s="1"/>
  <c r="G19" s="1"/>
  <c r="F11"/>
  <c r="F96" s="1"/>
  <c r="I10"/>
  <c r="H10"/>
  <c r="I9"/>
  <c r="H9"/>
  <c r="F8"/>
  <c r="F95" s="1"/>
  <c r="I7"/>
  <c r="H7"/>
  <c r="I6"/>
  <c r="H6"/>
  <c r="G6"/>
  <c r="G7" s="1"/>
  <c r="I5"/>
  <c r="H5"/>
  <c r="I4"/>
  <c r="H4"/>
  <c r="G4"/>
  <c r="I3"/>
  <c r="H3"/>
  <c r="F96" i="13"/>
  <c r="F90" i="14" l="1"/>
  <c r="H90"/>
  <c r="F106"/>
  <c r="I85" i="13"/>
  <c r="H85"/>
  <c r="F84"/>
  <c r="F104" s="1"/>
  <c r="I83"/>
  <c r="H83"/>
  <c r="I82"/>
  <c r="H82"/>
  <c r="I81"/>
  <c r="H81"/>
  <c r="I80"/>
  <c r="H80"/>
  <c r="I79"/>
  <c r="H79"/>
  <c r="I78"/>
  <c r="H78"/>
  <c r="I77"/>
  <c r="H77"/>
  <c r="I76"/>
  <c r="H76"/>
  <c r="I75"/>
  <c r="H75"/>
  <c r="I74"/>
  <c r="H74"/>
  <c r="I73"/>
  <c r="H73"/>
  <c r="I72"/>
  <c r="H72"/>
  <c r="I71"/>
  <c r="H71"/>
  <c r="I70"/>
  <c r="H70"/>
  <c r="I69"/>
  <c r="H69"/>
  <c r="I68"/>
  <c r="H68"/>
  <c r="I67"/>
  <c r="H67"/>
  <c r="I66"/>
  <c r="H66"/>
  <c r="I65"/>
  <c r="H65"/>
  <c r="I64"/>
  <c r="H64"/>
  <c r="I63"/>
  <c r="H63"/>
  <c r="I62"/>
  <c r="H62"/>
  <c r="I61"/>
  <c r="H61"/>
  <c r="I60"/>
  <c r="H60"/>
  <c r="I59"/>
  <c r="H59"/>
  <c r="I58"/>
  <c r="H58"/>
  <c r="I57"/>
  <c r="H57"/>
  <c r="I56"/>
  <c r="H56"/>
  <c r="I55"/>
  <c r="H55"/>
  <c r="I54"/>
  <c r="H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G40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5" s="1"/>
  <c r="I39"/>
  <c r="H39"/>
  <c r="G39"/>
  <c r="F38"/>
  <c r="F103" s="1"/>
  <c r="I37"/>
  <c r="H37"/>
  <c r="I36"/>
  <c r="H36"/>
  <c r="I35"/>
  <c r="H35"/>
  <c r="I34"/>
  <c r="H34"/>
  <c r="F33"/>
  <c r="F102" s="1"/>
  <c r="I31"/>
  <c r="H31"/>
  <c r="G31"/>
  <c r="I30"/>
  <c r="H30"/>
  <c r="G30"/>
  <c r="I29"/>
  <c r="H29"/>
  <c r="I28"/>
  <c r="H28"/>
  <c r="F27"/>
  <c r="F101" s="1"/>
  <c r="I26"/>
  <c r="H26"/>
  <c r="I25"/>
  <c r="H25"/>
  <c r="G25"/>
  <c r="G26" s="1"/>
  <c r="I24"/>
  <c r="H24"/>
  <c r="F23"/>
  <c r="F100" s="1"/>
  <c r="I22"/>
  <c r="H22"/>
  <c r="I21"/>
  <c r="H21"/>
  <c r="F20"/>
  <c r="F99" s="1"/>
  <c r="I19"/>
  <c r="H19"/>
  <c r="I18"/>
  <c r="H18"/>
  <c r="F17"/>
  <c r="F98" s="1"/>
  <c r="I16"/>
  <c r="H16"/>
  <c r="F15"/>
  <c r="F97" s="1"/>
  <c r="I14"/>
  <c r="H14"/>
  <c r="I13"/>
  <c r="H13"/>
  <c r="I12"/>
  <c r="H12"/>
  <c r="G12"/>
  <c r="G13" s="1"/>
  <c r="G14" s="1"/>
  <c r="G16" s="1"/>
  <c r="G18" s="1"/>
  <c r="G19" s="1"/>
  <c r="F11"/>
  <c r="I10"/>
  <c r="H10"/>
  <c r="I9"/>
  <c r="H9"/>
  <c r="F8"/>
  <c r="F95" s="1"/>
  <c r="I7"/>
  <c r="H7"/>
  <c r="I6"/>
  <c r="H6"/>
  <c r="G6"/>
  <c r="G7" s="1"/>
  <c r="I5"/>
  <c r="H5"/>
  <c r="I4"/>
  <c r="H4"/>
  <c r="G4"/>
  <c r="I3"/>
  <c r="H3"/>
  <c r="F96" i="12"/>
  <c r="I85"/>
  <c r="H85"/>
  <c r="F84"/>
  <c r="F104" s="1"/>
  <c r="I83"/>
  <c r="H83"/>
  <c r="I82"/>
  <c r="H82"/>
  <c r="I81"/>
  <c r="H81"/>
  <c r="I80"/>
  <c r="H80"/>
  <c r="I79"/>
  <c r="H79"/>
  <c r="I78"/>
  <c r="H78"/>
  <c r="I77"/>
  <c r="H77"/>
  <c r="I76"/>
  <c r="H76"/>
  <c r="I75"/>
  <c r="H75"/>
  <c r="I74"/>
  <c r="H74"/>
  <c r="I73"/>
  <c r="H73"/>
  <c r="I72"/>
  <c r="H72"/>
  <c r="I71"/>
  <c r="H71"/>
  <c r="I70"/>
  <c r="H70"/>
  <c r="I69"/>
  <c r="H69"/>
  <c r="I68"/>
  <c r="H68"/>
  <c r="I67"/>
  <c r="H67"/>
  <c r="I66"/>
  <c r="H66"/>
  <c r="I65"/>
  <c r="H65"/>
  <c r="I64"/>
  <c r="H64"/>
  <c r="I63"/>
  <c r="H63"/>
  <c r="I62"/>
  <c r="H62"/>
  <c r="I61"/>
  <c r="H61"/>
  <c r="I60"/>
  <c r="H60"/>
  <c r="I59"/>
  <c r="H59"/>
  <c r="I58"/>
  <c r="H58"/>
  <c r="I57"/>
  <c r="H57"/>
  <c r="I56"/>
  <c r="H56"/>
  <c r="I55"/>
  <c r="H55"/>
  <c r="I54"/>
  <c r="H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G39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5" s="1"/>
  <c r="F38"/>
  <c r="F103" s="1"/>
  <c r="I37"/>
  <c r="H37"/>
  <c r="I36"/>
  <c r="H36"/>
  <c r="I35"/>
  <c r="H35"/>
  <c r="I34"/>
  <c r="H34"/>
  <c r="F33"/>
  <c r="F102" s="1"/>
  <c r="I31"/>
  <c r="H31"/>
  <c r="I30"/>
  <c r="H30"/>
  <c r="G30"/>
  <c r="G31" s="1"/>
  <c r="I29"/>
  <c r="H29"/>
  <c r="I28"/>
  <c r="H28"/>
  <c r="F27"/>
  <c r="F101" s="1"/>
  <c r="I26"/>
  <c r="H26"/>
  <c r="G26"/>
  <c r="I25"/>
  <c r="H25"/>
  <c r="G25"/>
  <c r="I24"/>
  <c r="H24"/>
  <c r="F23"/>
  <c r="F100" s="1"/>
  <c r="I22"/>
  <c r="H22"/>
  <c r="I21"/>
  <c r="H21"/>
  <c r="F20"/>
  <c r="F99" s="1"/>
  <c r="I19"/>
  <c r="H19"/>
  <c r="I18"/>
  <c r="H18"/>
  <c r="F17"/>
  <c r="F98" s="1"/>
  <c r="I16"/>
  <c r="H16"/>
  <c r="F15"/>
  <c r="F97" s="1"/>
  <c r="I14"/>
  <c r="H14"/>
  <c r="I13"/>
  <c r="H13"/>
  <c r="I12"/>
  <c r="H12"/>
  <c r="G12"/>
  <c r="G13" s="1"/>
  <c r="G14" s="1"/>
  <c r="G16" s="1"/>
  <c r="G18" s="1"/>
  <c r="G19" s="1"/>
  <c r="F11"/>
  <c r="I10"/>
  <c r="H10"/>
  <c r="I9"/>
  <c r="H9"/>
  <c r="F8"/>
  <c r="F95" s="1"/>
  <c r="I7"/>
  <c r="H7"/>
  <c r="I6"/>
  <c r="H6"/>
  <c r="G6"/>
  <c r="G7" s="1"/>
  <c r="I5"/>
  <c r="H5"/>
  <c r="I4"/>
  <c r="H4"/>
  <c r="G4"/>
  <c r="I3"/>
  <c r="H3"/>
  <c r="F97" i="11"/>
  <c r="I85"/>
  <c r="H85"/>
  <c r="F84"/>
  <c r="F104" s="1"/>
  <c r="I83"/>
  <c r="H83"/>
  <c r="I82"/>
  <c r="H82"/>
  <c r="I81"/>
  <c r="H81"/>
  <c r="I80"/>
  <c r="H80"/>
  <c r="I79"/>
  <c r="H79"/>
  <c r="I78"/>
  <c r="H78"/>
  <c r="I77"/>
  <c r="H77"/>
  <c r="I76"/>
  <c r="H76"/>
  <c r="I75"/>
  <c r="H75"/>
  <c r="I74"/>
  <c r="H74"/>
  <c r="I73"/>
  <c r="H73"/>
  <c r="I72"/>
  <c r="H72"/>
  <c r="I71"/>
  <c r="H71"/>
  <c r="I70"/>
  <c r="H70"/>
  <c r="I69"/>
  <c r="H69"/>
  <c r="I68"/>
  <c r="H68"/>
  <c r="I67"/>
  <c r="H67"/>
  <c r="I66"/>
  <c r="H66"/>
  <c r="I65"/>
  <c r="H65"/>
  <c r="I64"/>
  <c r="H64"/>
  <c r="I63"/>
  <c r="H63"/>
  <c r="I62"/>
  <c r="H62"/>
  <c r="I61"/>
  <c r="H61"/>
  <c r="I60"/>
  <c r="H60"/>
  <c r="I59"/>
  <c r="H59"/>
  <c r="I58"/>
  <c r="H58"/>
  <c r="I57"/>
  <c r="H57"/>
  <c r="I56"/>
  <c r="H56"/>
  <c r="I55"/>
  <c r="H55"/>
  <c r="I54"/>
  <c r="H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G40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5" s="1"/>
  <c r="I39"/>
  <c r="H39"/>
  <c r="G39"/>
  <c r="F38"/>
  <c r="F103" s="1"/>
  <c r="I37"/>
  <c r="H37"/>
  <c r="I36"/>
  <c r="H36"/>
  <c r="I35"/>
  <c r="H35"/>
  <c r="I34"/>
  <c r="H34"/>
  <c r="F33"/>
  <c r="F102" s="1"/>
  <c r="I31"/>
  <c r="H31"/>
  <c r="G31"/>
  <c r="I30"/>
  <c r="H30"/>
  <c r="G30"/>
  <c r="I29"/>
  <c r="H29"/>
  <c r="I28"/>
  <c r="H28"/>
  <c r="F27"/>
  <c r="F101" s="1"/>
  <c r="I26"/>
  <c r="H26"/>
  <c r="I25"/>
  <c r="H25"/>
  <c r="G25"/>
  <c r="G26" s="1"/>
  <c r="I24"/>
  <c r="H24"/>
  <c r="F23"/>
  <c r="F100" s="1"/>
  <c r="I22"/>
  <c r="H22"/>
  <c r="I21"/>
  <c r="H21"/>
  <c r="F20"/>
  <c r="F99" s="1"/>
  <c r="I19"/>
  <c r="H19"/>
  <c r="I18"/>
  <c r="H18"/>
  <c r="F17"/>
  <c r="F98" s="1"/>
  <c r="I16"/>
  <c r="H16"/>
  <c r="F15"/>
  <c r="I14"/>
  <c r="H14"/>
  <c r="I13"/>
  <c r="H13"/>
  <c r="I12"/>
  <c r="H12"/>
  <c r="G12"/>
  <c r="G13" s="1"/>
  <c r="G14" s="1"/>
  <c r="G16" s="1"/>
  <c r="G18" s="1"/>
  <c r="G19" s="1"/>
  <c r="F11"/>
  <c r="F96" s="1"/>
  <c r="I10"/>
  <c r="H10"/>
  <c r="I9"/>
  <c r="H9"/>
  <c r="F8"/>
  <c r="F95" s="1"/>
  <c r="I7"/>
  <c r="H7"/>
  <c r="I6"/>
  <c r="H6"/>
  <c r="G6"/>
  <c r="G7" s="1"/>
  <c r="I5"/>
  <c r="H5"/>
  <c r="I4"/>
  <c r="H4"/>
  <c r="G4"/>
  <c r="I3"/>
  <c r="H3"/>
  <c r="F84" i="1"/>
  <c r="F97" i="10"/>
  <c r="F96"/>
  <c r="F84"/>
  <c r="F90" s="1"/>
  <c r="F38"/>
  <c r="H85" i="1"/>
  <c r="G85"/>
  <c r="I83"/>
  <c r="H83"/>
  <c r="G83"/>
  <c r="G85" i="10"/>
  <c r="G83"/>
  <c r="H85" i="9"/>
  <c r="H85" i="10"/>
  <c r="I83"/>
  <c r="H83"/>
  <c r="I85"/>
  <c r="I82"/>
  <c r="H82"/>
  <c r="I81"/>
  <c r="H81"/>
  <c r="I80"/>
  <c r="H80"/>
  <c r="I79"/>
  <c r="H79"/>
  <c r="I78"/>
  <c r="H78"/>
  <c r="I77"/>
  <c r="H77"/>
  <c r="I76"/>
  <c r="H76"/>
  <c r="I75"/>
  <c r="H75"/>
  <c r="I74"/>
  <c r="H74"/>
  <c r="I73"/>
  <c r="H73"/>
  <c r="I72"/>
  <c r="H72"/>
  <c r="I71"/>
  <c r="H71"/>
  <c r="I70"/>
  <c r="H70"/>
  <c r="I69"/>
  <c r="H69"/>
  <c r="I68"/>
  <c r="H68"/>
  <c r="I67"/>
  <c r="H67"/>
  <c r="I66"/>
  <c r="H66"/>
  <c r="I65"/>
  <c r="H65"/>
  <c r="I64"/>
  <c r="H64"/>
  <c r="I63"/>
  <c r="H63"/>
  <c r="I62"/>
  <c r="H62"/>
  <c r="I61"/>
  <c r="H61"/>
  <c r="I60"/>
  <c r="H60"/>
  <c r="I59"/>
  <c r="H59"/>
  <c r="I58"/>
  <c r="H58"/>
  <c r="I57"/>
  <c r="H57"/>
  <c r="I56"/>
  <c r="H56"/>
  <c r="I55"/>
  <c r="H55"/>
  <c r="I54"/>
  <c r="H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G39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F103"/>
  <c r="I37"/>
  <c r="H37"/>
  <c r="I36"/>
  <c r="H36"/>
  <c r="I35"/>
  <c r="H35"/>
  <c r="I34"/>
  <c r="H34"/>
  <c r="F33"/>
  <c r="F102" s="1"/>
  <c r="I31"/>
  <c r="H31"/>
  <c r="I30"/>
  <c r="H30"/>
  <c r="G30"/>
  <c r="G31" s="1"/>
  <c r="I29"/>
  <c r="H29"/>
  <c r="I28"/>
  <c r="H28"/>
  <c r="F27"/>
  <c r="F101" s="1"/>
  <c r="I26"/>
  <c r="H26"/>
  <c r="G26"/>
  <c r="I25"/>
  <c r="H25"/>
  <c r="G25"/>
  <c r="I24"/>
  <c r="H24"/>
  <c r="F23"/>
  <c r="F100" s="1"/>
  <c r="I22"/>
  <c r="H22"/>
  <c r="I21"/>
  <c r="H21"/>
  <c r="F20"/>
  <c r="F99" s="1"/>
  <c r="I19"/>
  <c r="H19"/>
  <c r="I18"/>
  <c r="H18"/>
  <c r="F17"/>
  <c r="F98" s="1"/>
  <c r="I16"/>
  <c r="H16"/>
  <c r="F15"/>
  <c r="I14"/>
  <c r="H14"/>
  <c r="I13"/>
  <c r="H13"/>
  <c r="G13"/>
  <c r="G14" s="1"/>
  <c r="G16" s="1"/>
  <c r="G18" s="1"/>
  <c r="G19" s="1"/>
  <c r="I12"/>
  <c r="H12"/>
  <c r="G12"/>
  <c r="F11"/>
  <c r="I10"/>
  <c r="H10"/>
  <c r="I9"/>
  <c r="H9"/>
  <c r="F8"/>
  <c r="F95" s="1"/>
  <c r="I7"/>
  <c r="H7"/>
  <c r="G7"/>
  <c r="I6"/>
  <c r="H6"/>
  <c r="G6"/>
  <c r="I5"/>
  <c r="H5"/>
  <c r="I4"/>
  <c r="H4"/>
  <c r="G4"/>
  <c r="I3"/>
  <c r="H3"/>
  <c r="F97" i="9"/>
  <c r="F96"/>
  <c r="I83"/>
  <c r="H83"/>
  <c r="F84"/>
  <c r="G85"/>
  <c r="G83"/>
  <c r="I85"/>
  <c r="I82"/>
  <c r="H82"/>
  <c r="I81"/>
  <c r="H81"/>
  <c r="I80"/>
  <c r="H80"/>
  <c r="I79"/>
  <c r="H79"/>
  <c r="I78"/>
  <c r="H78"/>
  <c r="I77"/>
  <c r="H77"/>
  <c r="I76"/>
  <c r="H76"/>
  <c r="I75"/>
  <c r="H75"/>
  <c r="I74"/>
  <c r="H74"/>
  <c r="I73"/>
  <c r="H73"/>
  <c r="I72"/>
  <c r="H72"/>
  <c r="I71"/>
  <c r="H71"/>
  <c r="I70"/>
  <c r="H70"/>
  <c r="I69"/>
  <c r="H69"/>
  <c r="I68"/>
  <c r="H68"/>
  <c r="I67"/>
  <c r="H67"/>
  <c r="I66"/>
  <c r="H66"/>
  <c r="I65"/>
  <c r="H65"/>
  <c r="I64"/>
  <c r="H64"/>
  <c r="I63"/>
  <c r="H63"/>
  <c r="I62"/>
  <c r="H62"/>
  <c r="I61"/>
  <c r="H61"/>
  <c r="I60"/>
  <c r="H60"/>
  <c r="I59"/>
  <c r="H59"/>
  <c r="I58"/>
  <c r="H58"/>
  <c r="I57"/>
  <c r="H57"/>
  <c r="I56"/>
  <c r="H56"/>
  <c r="I55"/>
  <c r="H55"/>
  <c r="I54"/>
  <c r="H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G40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I39"/>
  <c r="H39"/>
  <c r="G39"/>
  <c r="F38"/>
  <c r="F103" s="1"/>
  <c r="I37"/>
  <c r="H37"/>
  <c r="I36"/>
  <c r="H36"/>
  <c r="I35"/>
  <c r="H35"/>
  <c r="I34"/>
  <c r="H34"/>
  <c r="F33"/>
  <c r="F102" s="1"/>
  <c r="I31"/>
  <c r="H31"/>
  <c r="G31"/>
  <c r="I30"/>
  <c r="H30"/>
  <c r="G30"/>
  <c r="I29"/>
  <c r="H29"/>
  <c r="I28"/>
  <c r="H28"/>
  <c r="F27"/>
  <c r="F101" s="1"/>
  <c r="I26"/>
  <c r="H26"/>
  <c r="I25"/>
  <c r="H25"/>
  <c r="G25"/>
  <c r="G26" s="1"/>
  <c r="I24"/>
  <c r="H24"/>
  <c r="F23"/>
  <c r="F100" s="1"/>
  <c r="I22"/>
  <c r="H22"/>
  <c r="I21"/>
  <c r="H21"/>
  <c r="F20"/>
  <c r="F99" s="1"/>
  <c r="I19"/>
  <c r="H19"/>
  <c r="I18"/>
  <c r="H18"/>
  <c r="F17"/>
  <c r="F98" s="1"/>
  <c r="I16"/>
  <c r="H16"/>
  <c r="F15"/>
  <c r="I14"/>
  <c r="H14"/>
  <c r="I13"/>
  <c r="H13"/>
  <c r="I12"/>
  <c r="H12"/>
  <c r="G12"/>
  <c r="G13" s="1"/>
  <c r="G14" s="1"/>
  <c r="G16" s="1"/>
  <c r="G18" s="1"/>
  <c r="G19" s="1"/>
  <c r="F11"/>
  <c r="I10"/>
  <c r="H10"/>
  <c r="I9"/>
  <c r="H9"/>
  <c r="F8"/>
  <c r="F95" s="1"/>
  <c r="I7"/>
  <c r="H7"/>
  <c r="I6"/>
  <c r="H6"/>
  <c r="G6"/>
  <c r="G7" s="1"/>
  <c r="I5"/>
  <c r="H5"/>
  <c r="I4"/>
  <c r="H4"/>
  <c r="G4"/>
  <c r="I3"/>
  <c r="H3"/>
  <c r="F95" i="7"/>
  <c r="I84"/>
  <c r="F83"/>
  <c r="H84" s="1"/>
  <c r="I82"/>
  <c r="H82"/>
  <c r="I81"/>
  <c r="H81"/>
  <c r="I80"/>
  <c r="H80"/>
  <c r="I79"/>
  <c r="H79"/>
  <c r="I78"/>
  <c r="H78"/>
  <c r="I77"/>
  <c r="H77"/>
  <c r="I76"/>
  <c r="H76"/>
  <c r="I75"/>
  <c r="H75"/>
  <c r="I74"/>
  <c r="H74"/>
  <c r="I73"/>
  <c r="H73"/>
  <c r="I72"/>
  <c r="H72"/>
  <c r="I71"/>
  <c r="H71"/>
  <c r="I70"/>
  <c r="H70"/>
  <c r="I69"/>
  <c r="H69"/>
  <c r="I68"/>
  <c r="H68"/>
  <c r="I67"/>
  <c r="H67"/>
  <c r="I66"/>
  <c r="H66"/>
  <c r="I65"/>
  <c r="H65"/>
  <c r="I64"/>
  <c r="H64"/>
  <c r="I63"/>
  <c r="H63"/>
  <c r="I62"/>
  <c r="H62"/>
  <c r="I61"/>
  <c r="H61"/>
  <c r="I60"/>
  <c r="H60"/>
  <c r="I59"/>
  <c r="H59"/>
  <c r="I58"/>
  <c r="H58"/>
  <c r="I57"/>
  <c r="H57"/>
  <c r="I56"/>
  <c r="H56"/>
  <c r="I55"/>
  <c r="H55"/>
  <c r="I54"/>
  <c r="H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G39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4" s="1"/>
  <c r="F38"/>
  <c r="F102" s="1"/>
  <c r="I37"/>
  <c r="H37"/>
  <c r="I36"/>
  <c r="H36"/>
  <c r="I35"/>
  <c r="H35"/>
  <c r="I34"/>
  <c r="H34"/>
  <c r="F33"/>
  <c r="F101" s="1"/>
  <c r="I31"/>
  <c r="H31"/>
  <c r="I30"/>
  <c r="H30"/>
  <c r="G30"/>
  <c r="G31" s="1"/>
  <c r="I29"/>
  <c r="H29"/>
  <c r="I28"/>
  <c r="H28"/>
  <c r="F27"/>
  <c r="F100" s="1"/>
  <c r="I26"/>
  <c r="H26"/>
  <c r="G26"/>
  <c r="I25"/>
  <c r="H25"/>
  <c r="G25"/>
  <c r="I24"/>
  <c r="H24"/>
  <c r="F23"/>
  <c r="F99" s="1"/>
  <c r="I22"/>
  <c r="H22"/>
  <c r="I21"/>
  <c r="H21"/>
  <c r="F20"/>
  <c r="F98" s="1"/>
  <c r="I19"/>
  <c r="H19"/>
  <c r="I18"/>
  <c r="H18"/>
  <c r="F17"/>
  <c r="F97" s="1"/>
  <c r="I16"/>
  <c r="H16"/>
  <c r="F15"/>
  <c r="F96" s="1"/>
  <c r="I14"/>
  <c r="H14"/>
  <c r="I13"/>
  <c r="H13"/>
  <c r="G13"/>
  <c r="G14" s="1"/>
  <c r="G16" s="1"/>
  <c r="G18" s="1"/>
  <c r="G19" s="1"/>
  <c r="I12"/>
  <c r="H12"/>
  <c r="G12"/>
  <c r="F11"/>
  <c r="I10"/>
  <c r="H10"/>
  <c r="I9"/>
  <c r="H9"/>
  <c r="F8"/>
  <c r="F94" s="1"/>
  <c r="I7"/>
  <c r="H7"/>
  <c r="G7"/>
  <c r="I6"/>
  <c r="H6"/>
  <c r="G6"/>
  <c r="I5"/>
  <c r="H5"/>
  <c r="I4"/>
  <c r="H4"/>
  <c r="G4"/>
  <c r="I3"/>
  <c r="H3"/>
  <c r="F95" i="6"/>
  <c r="F98"/>
  <c r="I84"/>
  <c r="F83"/>
  <c r="H84" s="1"/>
  <c r="I82"/>
  <c r="H82"/>
  <c r="I81"/>
  <c r="H81"/>
  <c r="I80"/>
  <c r="H80"/>
  <c r="I79"/>
  <c r="H79"/>
  <c r="I78"/>
  <c r="H78"/>
  <c r="I77"/>
  <c r="H77"/>
  <c r="I76"/>
  <c r="H76"/>
  <c r="I75"/>
  <c r="H75"/>
  <c r="I74"/>
  <c r="H74"/>
  <c r="I73"/>
  <c r="H73"/>
  <c r="I72"/>
  <c r="H72"/>
  <c r="I71"/>
  <c r="H71"/>
  <c r="I70"/>
  <c r="H70"/>
  <c r="I69"/>
  <c r="H69"/>
  <c r="I68"/>
  <c r="H68"/>
  <c r="I67"/>
  <c r="H67"/>
  <c r="I66"/>
  <c r="H66"/>
  <c r="I65"/>
  <c r="H65"/>
  <c r="I64"/>
  <c r="H64"/>
  <c r="I63"/>
  <c r="H63"/>
  <c r="I62"/>
  <c r="H62"/>
  <c r="I61"/>
  <c r="H61"/>
  <c r="I60"/>
  <c r="H60"/>
  <c r="I59"/>
  <c r="H59"/>
  <c r="I58"/>
  <c r="H58"/>
  <c r="I57"/>
  <c r="H57"/>
  <c r="I56"/>
  <c r="H56"/>
  <c r="I55"/>
  <c r="H55"/>
  <c r="I54"/>
  <c r="H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G40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4" s="1"/>
  <c r="I39"/>
  <c r="H39"/>
  <c r="G39"/>
  <c r="F38"/>
  <c r="F102" s="1"/>
  <c r="I37"/>
  <c r="H37"/>
  <c r="I36"/>
  <c r="H36"/>
  <c r="I35"/>
  <c r="H35"/>
  <c r="I34"/>
  <c r="H34"/>
  <c r="F33"/>
  <c r="F101" s="1"/>
  <c r="I31"/>
  <c r="H31"/>
  <c r="G31"/>
  <c r="I30"/>
  <c r="H30"/>
  <c r="G30"/>
  <c r="I29"/>
  <c r="H29"/>
  <c r="I28"/>
  <c r="H28"/>
  <c r="F27"/>
  <c r="F100" s="1"/>
  <c r="I26"/>
  <c r="H26"/>
  <c r="G26"/>
  <c r="I25"/>
  <c r="H25"/>
  <c r="G25"/>
  <c r="I24"/>
  <c r="H24"/>
  <c r="F23"/>
  <c r="F99" s="1"/>
  <c r="I22"/>
  <c r="H22"/>
  <c r="I21"/>
  <c r="H21"/>
  <c r="F20"/>
  <c r="I19"/>
  <c r="H19"/>
  <c r="I18"/>
  <c r="H18"/>
  <c r="F17"/>
  <c r="F97" s="1"/>
  <c r="I16"/>
  <c r="H16"/>
  <c r="F15"/>
  <c r="F96" s="1"/>
  <c r="I14"/>
  <c r="H14"/>
  <c r="G14"/>
  <c r="G16" s="1"/>
  <c r="G18" s="1"/>
  <c r="G19" s="1"/>
  <c r="I13"/>
  <c r="H13"/>
  <c r="G13"/>
  <c r="I12"/>
  <c r="H12"/>
  <c r="G12"/>
  <c r="F11"/>
  <c r="I10"/>
  <c r="H10"/>
  <c r="I9"/>
  <c r="H9"/>
  <c r="F8"/>
  <c r="F94" s="1"/>
  <c r="I7"/>
  <c r="H7"/>
  <c r="G7"/>
  <c r="I6"/>
  <c r="H6"/>
  <c r="G6"/>
  <c r="I5"/>
  <c r="H5"/>
  <c r="I4"/>
  <c r="H4"/>
  <c r="G4"/>
  <c r="I3"/>
  <c r="H3"/>
  <c r="F95" i="5"/>
  <c r="I84"/>
  <c r="F83"/>
  <c r="H84" s="1"/>
  <c r="I82"/>
  <c r="H82"/>
  <c r="I81"/>
  <c r="H81"/>
  <c r="I80"/>
  <c r="H80"/>
  <c r="I79"/>
  <c r="H79"/>
  <c r="I78"/>
  <c r="H78"/>
  <c r="I77"/>
  <c r="H77"/>
  <c r="I76"/>
  <c r="H76"/>
  <c r="I75"/>
  <c r="H75"/>
  <c r="I74"/>
  <c r="H74"/>
  <c r="I73"/>
  <c r="H73"/>
  <c r="I72"/>
  <c r="H72"/>
  <c r="I71"/>
  <c r="H71"/>
  <c r="I70"/>
  <c r="H70"/>
  <c r="I69"/>
  <c r="H69"/>
  <c r="I68"/>
  <c r="H68"/>
  <c r="I67"/>
  <c r="H67"/>
  <c r="I66"/>
  <c r="H66"/>
  <c r="I65"/>
  <c r="H65"/>
  <c r="I64"/>
  <c r="H64"/>
  <c r="I63"/>
  <c r="H63"/>
  <c r="I62"/>
  <c r="H62"/>
  <c r="I61"/>
  <c r="H61"/>
  <c r="I60"/>
  <c r="H60"/>
  <c r="I59"/>
  <c r="H59"/>
  <c r="I58"/>
  <c r="H58"/>
  <c r="I57"/>
  <c r="H57"/>
  <c r="I56"/>
  <c r="H56"/>
  <c r="I55"/>
  <c r="H55"/>
  <c r="I54"/>
  <c r="H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G40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4" s="1"/>
  <c r="I39"/>
  <c r="H39"/>
  <c r="G39"/>
  <c r="F38"/>
  <c r="F102" s="1"/>
  <c r="I37"/>
  <c r="H37"/>
  <c r="I36"/>
  <c r="H36"/>
  <c r="I35"/>
  <c r="H35"/>
  <c r="I34"/>
  <c r="H34"/>
  <c r="F33"/>
  <c r="F101" s="1"/>
  <c r="I31"/>
  <c r="H31"/>
  <c r="G31"/>
  <c r="I30"/>
  <c r="H30"/>
  <c r="G30"/>
  <c r="I29"/>
  <c r="H29"/>
  <c r="I28"/>
  <c r="H28"/>
  <c r="F27"/>
  <c r="F100" s="1"/>
  <c r="I26"/>
  <c r="H26"/>
  <c r="G26"/>
  <c r="I25"/>
  <c r="H25"/>
  <c r="G25"/>
  <c r="I24"/>
  <c r="H24"/>
  <c r="F23"/>
  <c r="F99" s="1"/>
  <c r="I22"/>
  <c r="H22"/>
  <c r="I21"/>
  <c r="H21"/>
  <c r="F20"/>
  <c r="F98" s="1"/>
  <c r="I19"/>
  <c r="H19"/>
  <c r="I18"/>
  <c r="H18"/>
  <c r="F17"/>
  <c r="F97" s="1"/>
  <c r="I16"/>
  <c r="H16"/>
  <c r="F15"/>
  <c r="F96" s="1"/>
  <c r="I14"/>
  <c r="H14"/>
  <c r="G14"/>
  <c r="G16" s="1"/>
  <c r="G18" s="1"/>
  <c r="G19" s="1"/>
  <c r="I13"/>
  <c r="H13"/>
  <c r="G13"/>
  <c r="I12"/>
  <c r="H12"/>
  <c r="G12"/>
  <c r="F11"/>
  <c r="I10"/>
  <c r="H10"/>
  <c r="I9"/>
  <c r="H9"/>
  <c r="F8"/>
  <c r="F94" s="1"/>
  <c r="I7"/>
  <c r="H7"/>
  <c r="G7"/>
  <c r="I6"/>
  <c r="H6"/>
  <c r="G6"/>
  <c r="I5"/>
  <c r="H5"/>
  <c r="I4"/>
  <c r="H4"/>
  <c r="G4"/>
  <c r="I3"/>
  <c r="H3"/>
  <c r="F96" i="4"/>
  <c r="F95"/>
  <c r="I84"/>
  <c r="F83"/>
  <c r="H84" s="1"/>
  <c r="I82"/>
  <c r="H82"/>
  <c r="I81"/>
  <c r="H81"/>
  <c r="I80"/>
  <c r="H80"/>
  <c r="I79"/>
  <c r="H79"/>
  <c r="I78"/>
  <c r="H78"/>
  <c r="I77"/>
  <c r="H77"/>
  <c r="I76"/>
  <c r="H76"/>
  <c r="I75"/>
  <c r="H75"/>
  <c r="I74"/>
  <c r="H74"/>
  <c r="I73"/>
  <c r="H73"/>
  <c r="I72"/>
  <c r="H72"/>
  <c r="I71"/>
  <c r="H71"/>
  <c r="I70"/>
  <c r="H70"/>
  <c r="I69"/>
  <c r="H69"/>
  <c r="I68"/>
  <c r="H68"/>
  <c r="I67"/>
  <c r="H67"/>
  <c r="I66"/>
  <c r="H66"/>
  <c r="I65"/>
  <c r="H65"/>
  <c r="I64"/>
  <c r="H64"/>
  <c r="I63"/>
  <c r="H63"/>
  <c r="I62"/>
  <c r="H62"/>
  <c r="I61"/>
  <c r="H61"/>
  <c r="I60"/>
  <c r="H60"/>
  <c r="I59"/>
  <c r="H59"/>
  <c r="I58"/>
  <c r="H58"/>
  <c r="I57"/>
  <c r="H57"/>
  <c r="I56"/>
  <c r="H56"/>
  <c r="I55"/>
  <c r="H55"/>
  <c r="I54"/>
  <c r="H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G39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4" s="1"/>
  <c r="F38"/>
  <c r="F102" s="1"/>
  <c r="I37"/>
  <c r="H37"/>
  <c r="I36"/>
  <c r="H36"/>
  <c r="I35"/>
  <c r="H35"/>
  <c r="I34"/>
  <c r="H34"/>
  <c r="F33"/>
  <c r="F101" s="1"/>
  <c r="I31"/>
  <c r="H31"/>
  <c r="I30"/>
  <c r="H30"/>
  <c r="G30"/>
  <c r="G31" s="1"/>
  <c r="I29"/>
  <c r="H29"/>
  <c r="I28"/>
  <c r="H28"/>
  <c r="F27"/>
  <c r="F100" s="1"/>
  <c r="I26"/>
  <c r="H26"/>
  <c r="G26"/>
  <c r="I25"/>
  <c r="H25"/>
  <c r="G25"/>
  <c r="I24"/>
  <c r="H24"/>
  <c r="F23"/>
  <c r="F99" s="1"/>
  <c r="I22"/>
  <c r="H22"/>
  <c r="I21"/>
  <c r="H21"/>
  <c r="F20"/>
  <c r="F98" s="1"/>
  <c r="I19"/>
  <c r="H19"/>
  <c r="I18"/>
  <c r="H18"/>
  <c r="F17"/>
  <c r="F97" s="1"/>
  <c r="I16"/>
  <c r="H16"/>
  <c r="F15"/>
  <c r="I14"/>
  <c r="H14"/>
  <c r="I13"/>
  <c r="H13"/>
  <c r="G13"/>
  <c r="G14" s="1"/>
  <c r="G16" s="1"/>
  <c r="G18" s="1"/>
  <c r="G19" s="1"/>
  <c r="I12"/>
  <c r="H12"/>
  <c r="G12"/>
  <c r="F11"/>
  <c r="I10"/>
  <c r="H10"/>
  <c r="I9"/>
  <c r="H9"/>
  <c r="F8"/>
  <c r="F94" s="1"/>
  <c r="I7"/>
  <c r="H7"/>
  <c r="G7"/>
  <c r="I6"/>
  <c r="H6"/>
  <c r="G6"/>
  <c r="I5"/>
  <c r="H5"/>
  <c r="I4"/>
  <c r="H4"/>
  <c r="G4"/>
  <c r="I3"/>
  <c r="H3"/>
  <c r="F96" i="3"/>
  <c r="F95"/>
  <c r="I84"/>
  <c r="F83"/>
  <c r="H84" s="1"/>
  <c r="I82"/>
  <c r="H82"/>
  <c r="I81"/>
  <c r="H81"/>
  <c r="I80"/>
  <c r="H80"/>
  <c r="I79"/>
  <c r="H79"/>
  <c r="I78"/>
  <c r="H78"/>
  <c r="I77"/>
  <c r="H77"/>
  <c r="I76"/>
  <c r="H76"/>
  <c r="I75"/>
  <c r="H75"/>
  <c r="I74"/>
  <c r="H74"/>
  <c r="I73"/>
  <c r="H73"/>
  <c r="I72"/>
  <c r="H72"/>
  <c r="I71"/>
  <c r="H71"/>
  <c r="I70"/>
  <c r="H70"/>
  <c r="I69"/>
  <c r="H69"/>
  <c r="I68"/>
  <c r="H68"/>
  <c r="I67"/>
  <c r="H67"/>
  <c r="I66"/>
  <c r="H66"/>
  <c r="I65"/>
  <c r="H65"/>
  <c r="I64"/>
  <c r="H64"/>
  <c r="I63"/>
  <c r="H63"/>
  <c r="I62"/>
  <c r="H62"/>
  <c r="I61"/>
  <c r="H61"/>
  <c r="I60"/>
  <c r="H60"/>
  <c r="I59"/>
  <c r="H59"/>
  <c r="I58"/>
  <c r="H58"/>
  <c r="I57"/>
  <c r="H57"/>
  <c r="I56"/>
  <c r="H56"/>
  <c r="I55"/>
  <c r="H55"/>
  <c r="I54"/>
  <c r="H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G39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4" s="1"/>
  <c r="F38"/>
  <c r="F102" s="1"/>
  <c r="I37"/>
  <c r="H37"/>
  <c r="I36"/>
  <c r="H36"/>
  <c r="I35"/>
  <c r="H35"/>
  <c r="I34"/>
  <c r="H34"/>
  <c r="F33"/>
  <c r="F101" s="1"/>
  <c r="I31"/>
  <c r="H31"/>
  <c r="I30"/>
  <c r="H30"/>
  <c r="G30"/>
  <c r="G31" s="1"/>
  <c r="I29"/>
  <c r="H29"/>
  <c r="I28"/>
  <c r="H28"/>
  <c r="F27"/>
  <c r="F100" s="1"/>
  <c r="I26"/>
  <c r="H26"/>
  <c r="G26"/>
  <c r="I25"/>
  <c r="H25"/>
  <c r="G25"/>
  <c r="I24"/>
  <c r="H24"/>
  <c r="F23"/>
  <c r="F99" s="1"/>
  <c r="I22"/>
  <c r="H22"/>
  <c r="I21"/>
  <c r="H21"/>
  <c r="F20"/>
  <c r="F98" s="1"/>
  <c r="I19"/>
  <c r="H19"/>
  <c r="I18"/>
  <c r="H18"/>
  <c r="F17"/>
  <c r="F97" s="1"/>
  <c r="I16"/>
  <c r="H16"/>
  <c r="F15"/>
  <c r="I14"/>
  <c r="H14"/>
  <c r="I13"/>
  <c r="H13"/>
  <c r="G13"/>
  <c r="G14" s="1"/>
  <c r="G16" s="1"/>
  <c r="G18" s="1"/>
  <c r="G19" s="1"/>
  <c r="I12"/>
  <c r="H12"/>
  <c r="G12"/>
  <c r="F11"/>
  <c r="I10"/>
  <c r="H10"/>
  <c r="I9"/>
  <c r="H9"/>
  <c r="F8"/>
  <c r="F94" s="1"/>
  <c r="I7"/>
  <c r="H7"/>
  <c r="G7"/>
  <c r="I6"/>
  <c r="H6"/>
  <c r="G6"/>
  <c r="I5"/>
  <c r="H5"/>
  <c r="I4"/>
  <c r="H4"/>
  <c r="G4"/>
  <c r="I3"/>
  <c r="H3"/>
  <c r="F74" i="2"/>
  <c r="F45"/>
  <c r="I45" s="1"/>
  <c r="I84"/>
  <c r="F83"/>
  <c r="I82"/>
  <c r="H82"/>
  <c r="I81"/>
  <c r="H81"/>
  <c r="I80"/>
  <c r="H80"/>
  <c r="I79"/>
  <c r="H79"/>
  <c r="I78"/>
  <c r="H78"/>
  <c r="I77"/>
  <c r="H77"/>
  <c r="I76"/>
  <c r="H76"/>
  <c r="I75"/>
  <c r="H75"/>
  <c r="I74"/>
  <c r="H74"/>
  <c r="I73"/>
  <c r="H73"/>
  <c r="I72"/>
  <c r="H72"/>
  <c r="I71"/>
  <c r="H71"/>
  <c r="I70"/>
  <c r="H70"/>
  <c r="I69"/>
  <c r="H69"/>
  <c r="I68"/>
  <c r="H68"/>
  <c r="I67"/>
  <c r="H67"/>
  <c r="I66"/>
  <c r="H66"/>
  <c r="I65"/>
  <c r="H65"/>
  <c r="I64"/>
  <c r="H64"/>
  <c r="I63"/>
  <c r="H63"/>
  <c r="I62"/>
  <c r="H62"/>
  <c r="I61"/>
  <c r="H61"/>
  <c r="I60"/>
  <c r="H60"/>
  <c r="I59"/>
  <c r="H59"/>
  <c r="I58"/>
  <c r="H58"/>
  <c r="I57"/>
  <c r="H57"/>
  <c r="I56"/>
  <c r="H56"/>
  <c r="I55"/>
  <c r="H55"/>
  <c r="I54"/>
  <c r="H54"/>
  <c r="I53"/>
  <c r="H53"/>
  <c r="I52"/>
  <c r="H52"/>
  <c r="I51"/>
  <c r="H51"/>
  <c r="I50"/>
  <c r="H50"/>
  <c r="I49"/>
  <c r="H49"/>
  <c r="I48"/>
  <c r="H48"/>
  <c r="I47"/>
  <c r="H47"/>
  <c r="I46"/>
  <c r="H46"/>
  <c r="H45"/>
  <c r="I44"/>
  <c r="H44"/>
  <c r="I43"/>
  <c r="H43"/>
  <c r="I42"/>
  <c r="H42"/>
  <c r="I41"/>
  <c r="H41"/>
  <c r="I40"/>
  <c r="H40"/>
  <c r="G40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4" s="1"/>
  <c r="I39"/>
  <c r="H39"/>
  <c r="G39"/>
  <c r="F38"/>
  <c r="F102" s="1"/>
  <c r="I37"/>
  <c r="H37"/>
  <c r="I36"/>
  <c r="H36"/>
  <c r="I35"/>
  <c r="H35"/>
  <c r="I34"/>
  <c r="H34"/>
  <c r="F33"/>
  <c r="F101" s="1"/>
  <c r="I31"/>
  <c r="H31"/>
  <c r="G31"/>
  <c r="I30"/>
  <c r="H30"/>
  <c r="G30"/>
  <c r="I29"/>
  <c r="H29"/>
  <c r="I28"/>
  <c r="H28"/>
  <c r="F27"/>
  <c r="F100" s="1"/>
  <c r="I26"/>
  <c r="H26"/>
  <c r="I25"/>
  <c r="H25"/>
  <c r="G25"/>
  <c r="G26" s="1"/>
  <c r="I24"/>
  <c r="H24"/>
  <c r="F23"/>
  <c r="F99" s="1"/>
  <c r="I22"/>
  <c r="H22"/>
  <c r="I21"/>
  <c r="H21"/>
  <c r="F20"/>
  <c r="F98" s="1"/>
  <c r="I19"/>
  <c r="H19"/>
  <c r="I18"/>
  <c r="H18"/>
  <c r="F17"/>
  <c r="F97" s="1"/>
  <c r="I16"/>
  <c r="H16"/>
  <c r="F15"/>
  <c r="F96" s="1"/>
  <c r="I14"/>
  <c r="H14"/>
  <c r="I13"/>
  <c r="H13"/>
  <c r="I12"/>
  <c r="H12"/>
  <c r="G12"/>
  <c r="G13" s="1"/>
  <c r="G14" s="1"/>
  <c r="G16" s="1"/>
  <c r="G18" s="1"/>
  <c r="G19" s="1"/>
  <c r="F11"/>
  <c r="F95" s="1"/>
  <c r="I10"/>
  <c r="H10"/>
  <c r="I9"/>
  <c r="H9"/>
  <c r="F8"/>
  <c r="F94" s="1"/>
  <c r="I7"/>
  <c r="H7"/>
  <c r="I6"/>
  <c r="H6"/>
  <c r="G6"/>
  <c r="G7" s="1"/>
  <c r="I5"/>
  <c r="H5"/>
  <c r="I4"/>
  <c r="H4"/>
  <c r="G4"/>
  <c r="I3"/>
  <c r="H3"/>
  <c r="I85" i="1"/>
  <c r="F104"/>
  <c r="I82"/>
  <c r="H82"/>
  <c r="I81"/>
  <c r="H81"/>
  <c r="I80"/>
  <c r="H80"/>
  <c r="I79"/>
  <c r="H79"/>
  <c r="I78"/>
  <c r="H78"/>
  <c r="I77"/>
  <c r="H77"/>
  <c r="I76"/>
  <c r="H76"/>
  <c r="I75"/>
  <c r="H75"/>
  <c r="I74"/>
  <c r="H74"/>
  <c r="I73"/>
  <c r="H73"/>
  <c r="I72"/>
  <c r="H72"/>
  <c r="I71"/>
  <c r="H71"/>
  <c r="I70"/>
  <c r="H70"/>
  <c r="I69"/>
  <c r="H69"/>
  <c r="I68"/>
  <c r="H68"/>
  <c r="I67"/>
  <c r="H67"/>
  <c r="I66"/>
  <c r="H66"/>
  <c r="I65"/>
  <c r="H65"/>
  <c r="I64"/>
  <c r="H64"/>
  <c r="I63"/>
  <c r="H63"/>
  <c r="I62"/>
  <c r="H62"/>
  <c r="I61"/>
  <c r="H61"/>
  <c r="I60"/>
  <c r="H60"/>
  <c r="I59"/>
  <c r="H59"/>
  <c r="I58"/>
  <c r="H58"/>
  <c r="I57"/>
  <c r="H57"/>
  <c r="I56"/>
  <c r="H56"/>
  <c r="I55"/>
  <c r="H55"/>
  <c r="I54"/>
  <c r="H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G40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I39"/>
  <c r="H39"/>
  <c r="G39"/>
  <c r="F38"/>
  <c r="F103" s="1"/>
  <c r="I37"/>
  <c r="H37"/>
  <c r="I36"/>
  <c r="H36"/>
  <c r="I35"/>
  <c r="H35"/>
  <c r="I34"/>
  <c r="H34"/>
  <c r="F33"/>
  <c r="F102" s="1"/>
  <c r="I31"/>
  <c r="H31"/>
  <c r="I30"/>
  <c r="H30"/>
  <c r="G30"/>
  <c r="G31" s="1"/>
  <c r="I29"/>
  <c r="H29"/>
  <c r="I28"/>
  <c r="H28"/>
  <c r="F27"/>
  <c r="F101" s="1"/>
  <c r="I26"/>
  <c r="H26"/>
  <c r="I25"/>
  <c r="H25"/>
  <c r="G25"/>
  <c r="G26" s="1"/>
  <c r="I24"/>
  <c r="H24"/>
  <c r="F23"/>
  <c r="F100" s="1"/>
  <c r="I22"/>
  <c r="H22"/>
  <c r="I21"/>
  <c r="H21"/>
  <c r="F20"/>
  <c r="F99" s="1"/>
  <c r="I19"/>
  <c r="H19"/>
  <c r="I18"/>
  <c r="H18"/>
  <c r="F17"/>
  <c r="F98" s="1"/>
  <c r="I16"/>
  <c r="H16"/>
  <c r="F15"/>
  <c r="F97" s="1"/>
  <c r="I14"/>
  <c r="H14"/>
  <c r="I13"/>
  <c r="H13"/>
  <c r="I12"/>
  <c r="H12"/>
  <c r="G12"/>
  <c r="G13" s="1"/>
  <c r="G14" s="1"/>
  <c r="G16" s="1"/>
  <c r="G18" s="1"/>
  <c r="G19" s="1"/>
  <c r="F11"/>
  <c r="F96" s="1"/>
  <c r="I10"/>
  <c r="H10"/>
  <c r="I9"/>
  <c r="H9"/>
  <c r="F8"/>
  <c r="F95" s="1"/>
  <c r="I7"/>
  <c r="H7"/>
  <c r="I6"/>
  <c r="H6"/>
  <c r="G6"/>
  <c r="G7" s="1"/>
  <c r="I5"/>
  <c r="H5"/>
  <c r="I4"/>
  <c r="H4"/>
  <c r="G4"/>
  <c r="I3"/>
  <c r="H3"/>
  <c r="H90" i="13" l="1"/>
  <c r="F106"/>
  <c r="F90"/>
  <c r="H90" i="12"/>
  <c r="F106"/>
  <c r="F90"/>
  <c r="H90" i="11"/>
  <c r="F106"/>
  <c r="F90"/>
  <c r="H90" i="10"/>
  <c r="F104"/>
  <c r="F106" s="1"/>
  <c r="F90" i="9"/>
  <c r="F104"/>
  <c r="F106" s="1"/>
  <c r="H90"/>
  <c r="H89" i="7"/>
  <c r="F89"/>
  <c r="F103"/>
  <c r="F105" s="1"/>
  <c r="H89" i="6"/>
  <c r="F89"/>
  <c r="F103"/>
  <c r="F105" s="1"/>
  <c r="F103" i="5"/>
  <c r="F105" s="1"/>
  <c r="H89"/>
  <c r="F89"/>
  <c r="H89" i="4"/>
  <c r="F89"/>
  <c r="F103"/>
  <c r="F105" s="1"/>
  <c r="H89" i="3"/>
  <c r="F89"/>
  <c r="F103"/>
  <c r="F105" s="1"/>
  <c r="F89" i="2"/>
  <c r="H84"/>
  <c r="H89" s="1"/>
  <c r="F103"/>
  <c r="F105" s="1"/>
  <c r="F106" i="1"/>
  <c r="H90"/>
  <c r="F90"/>
</calcChain>
</file>

<file path=xl/comments1.xml><?xml version="1.0" encoding="utf-8"?>
<comments xmlns="http://schemas.openxmlformats.org/spreadsheetml/2006/main">
  <authors>
    <author>TLBK</author>
  </authors>
  <commentList>
    <comment ref="C19" authorId="0">
      <text>
        <r>
          <rPr>
            <b/>
            <sz val="8"/>
            <color indexed="81"/>
            <rFont val="Tahoma"/>
            <family val="2"/>
          </rPr>
          <t>TLBK:</t>
        </r>
        <r>
          <rPr>
            <sz val="8"/>
            <color indexed="81"/>
            <rFont val="Tahoma"/>
            <family val="2"/>
          </rPr>
          <t xml:space="preserve">
REC CTR TENNIS COURT LIGHTS</t>
        </r>
      </text>
    </comment>
  </commentList>
</comments>
</file>

<file path=xl/comments10.xml><?xml version="1.0" encoding="utf-8"?>
<comments xmlns="http://schemas.openxmlformats.org/spreadsheetml/2006/main">
  <authors>
    <author>TLBK</author>
  </authors>
  <commentList>
    <comment ref="C19" authorId="0">
      <text>
        <r>
          <rPr>
            <b/>
            <sz val="8"/>
            <color indexed="81"/>
            <rFont val="Tahoma"/>
            <family val="2"/>
          </rPr>
          <t>TLBK:</t>
        </r>
        <r>
          <rPr>
            <sz val="8"/>
            <color indexed="81"/>
            <rFont val="Tahoma"/>
            <family val="2"/>
          </rPr>
          <t xml:space="preserve">
REC CTR TENNIS COURT LIGHTS</t>
        </r>
      </text>
    </comment>
  </commentList>
</comments>
</file>

<file path=xl/comments11.xml><?xml version="1.0" encoding="utf-8"?>
<comments xmlns="http://schemas.openxmlformats.org/spreadsheetml/2006/main">
  <authors>
    <author>TLBK</author>
  </authors>
  <commentList>
    <comment ref="C19" authorId="0">
      <text>
        <r>
          <rPr>
            <b/>
            <sz val="8"/>
            <color indexed="81"/>
            <rFont val="Tahoma"/>
            <family val="2"/>
          </rPr>
          <t>TLBK:</t>
        </r>
        <r>
          <rPr>
            <sz val="8"/>
            <color indexed="81"/>
            <rFont val="Tahoma"/>
            <family val="2"/>
          </rPr>
          <t xml:space="preserve">
REC CTR TENNIS COURT LIGHTS</t>
        </r>
      </text>
    </comment>
  </commentList>
</comments>
</file>

<file path=xl/comments12.xml><?xml version="1.0" encoding="utf-8"?>
<comments xmlns="http://schemas.openxmlformats.org/spreadsheetml/2006/main">
  <authors>
    <author>TLBK</author>
  </authors>
  <commentList>
    <comment ref="C19" authorId="0">
      <text>
        <r>
          <rPr>
            <b/>
            <sz val="8"/>
            <color indexed="81"/>
            <rFont val="Tahoma"/>
            <family val="2"/>
          </rPr>
          <t>TLBK:</t>
        </r>
        <r>
          <rPr>
            <sz val="8"/>
            <color indexed="81"/>
            <rFont val="Tahoma"/>
            <family val="2"/>
          </rPr>
          <t xml:space="preserve">
REC CTR TENNIS COURT LIGHTS</t>
        </r>
      </text>
    </comment>
  </commentList>
</comments>
</file>

<file path=xl/comments13.xml><?xml version="1.0" encoding="utf-8"?>
<comments xmlns="http://schemas.openxmlformats.org/spreadsheetml/2006/main">
  <authors>
    <author>TLBK</author>
  </authors>
  <commentList>
    <comment ref="C19" authorId="0">
      <text>
        <r>
          <rPr>
            <b/>
            <sz val="8"/>
            <color indexed="81"/>
            <rFont val="Tahoma"/>
            <family val="2"/>
          </rPr>
          <t>TLBK:</t>
        </r>
        <r>
          <rPr>
            <sz val="8"/>
            <color indexed="81"/>
            <rFont val="Tahoma"/>
            <family val="2"/>
          </rPr>
          <t xml:space="preserve">
REC CTR TENNIS COURT LIGHTS</t>
        </r>
      </text>
    </comment>
  </commentList>
</comments>
</file>

<file path=xl/comments2.xml><?xml version="1.0" encoding="utf-8"?>
<comments xmlns="http://schemas.openxmlformats.org/spreadsheetml/2006/main">
  <authors>
    <author>TLBK</author>
  </authors>
  <commentList>
    <comment ref="C19" authorId="0">
      <text>
        <r>
          <rPr>
            <b/>
            <sz val="8"/>
            <color indexed="81"/>
            <rFont val="Tahoma"/>
            <family val="2"/>
          </rPr>
          <t>TLBK:</t>
        </r>
        <r>
          <rPr>
            <sz val="8"/>
            <color indexed="81"/>
            <rFont val="Tahoma"/>
            <family val="2"/>
          </rPr>
          <t xml:space="preserve">
REC CTR TENNIS COURT LIGHTS</t>
        </r>
      </text>
    </comment>
  </commentList>
</comments>
</file>

<file path=xl/comments3.xml><?xml version="1.0" encoding="utf-8"?>
<comments xmlns="http://schemas.openxmlformats.org/spreadsheetml/2006/main">
  <authors>
    <author>TLBK</author>
  </authors>
  <commentList>
    <comment ref="C19" authorId="0">
      <text>
        <r>
          <rPr>
            <b/>
            <sz val="8"/>
            <color indexed="81"/>
            <rFont val="Tahoma"/>
            <family val="2"/>
          </rPr>
          <t>TLBK:</t>
        </r>
        <r>
          <rPr>
            <sz val="8"/>
            <color indexed="81"/>
            <rFont val="Tahoma"/>
            <family val="2"/>
          </rPr>
          <t xml:space="preserve">
REC CTR TENNIS COURT LIGHTS</t>
        </r>
      </text>
    </comment>
  </commentList>
</comments>
</file>

<file path=xl/comments4.xml><?xml version="1.0" encoding="utf-8"?>
<comments xmlns="http://schemas.openxmlformats.org/spreadsheetml/2006/main">
  <authors>
    <author>TLBK</author>
  </authors>
  <commentList>
    <comment ref="C19" authorId="0">
      <text>
        <r>
          <rPr>
            <b/>
            <sz val="8"/>
            <color indexed="81"/>
            <rFont val="Tahoma"/>
            <family val="2"/>
          </rPr>
          <t>TLBK:</t>
        </r>
        <r>
          <rPr>
            <sz val="8"/>
            <color indexed="81"/>
            <rFont val="Tahoma"/>
            <family val="2"/>
          </rPr>
          <t xml:space="preserve">
REC CTR TENNIS COURT LIGHTS</t>
        </r>
      </text>
    </comment>
  </commentList>
</comments>
</file>

<file path=xl/comments5.xml><?xml version="1.0" encoding="utf-8"?>
<comments xmlns="http://schemas.openxmlformats.org/spreadsheetml/2006/main">
  <authors>
    <author>TLBK</author>
  </authors>
  <commentList>
    <comment ref="C19" authorId="0">
      <text>
        <r>
          <rPr>
            <b/>
            <sz val="8"/>
            <color indexed="81"/>
            <rFont val="Tahoma"/>
            <family val="2"/>
          </rPr>
          <t>TLBK:</t>
        </r>
        <r>
          <rPr>
            <sz val="8"/>
            <color indexed="81"/>
            <rFont val="Tahoma"/>
            <family val="2"/>
          </rPr>
          <t xml:space="preserve">
REC CTR TENNIS COURT LIGHTS</t>
        </r>
      </text>
    </comment>
  </commentList>
</comments>
</file>

<file path=xl/comments6.xml><?xml version="1.0" encoding="utf-8"?>
<comments xmlns="http://schemas.openxmlformats.org/spreadsheetml/2006/main">
  <authors>
    <author>TLBK</author>
  </authors>
  <commentList>
    <comment ref="C19" authorId="0">
      <text>
        <r>
          <rPr>
            <b/>
            <sz val="8"/>
            <color indexed="81"/>
            <rFont val="Tahoma"/>
            <family val="2"/>
          </rPr>
          <t>TLBK:</t>
        </r>
        <r>
          <rPr>
            <sz val="8"/>
            <color indexed="81"/>
            <rFont val="Tahoma"/>
            <family val="2"/>
          </rPr>
          <t xml:space="preserve">
REC CTR TENNIS COURT LIGHTS</t>
        </r>
      </text>
    </comment>
  </commentList>
</comments>
</file>

<file path=xl/comments7.xml><?xml version="1.0" encoding="utf-8"?>
<comments xmlns="http://schemas.openxmlformats.org/spreadsheetml/2006/main">
  <authors>
    <author>TLBK</author>
  </authors>
  <commentList>
    <comment ref="C19" authorId="0">
      <text>
        <r>
          <rPr>
            <b/>
            <sz val="8"/>
            <color indexed="81"/>
            <rFont val="Tahoma"/>
            <family val="2"/>
          </rPr>
          <t>TLBK:</t>
        </r>
        <r>
          <rPr>
            <sz val="8"/>
            <color indexed="81"/>
            <rFont val="Tahoma"/>
            <family val="2"/>
          </rPr>
          <t xml:space="preserve">
REC CTR TENNIS COURT LIGHTS</t>
        </r>
      </text>
    </comment>
  </commentList>
</comments>
</file>

<file path=xl/comments8.xml><?xml version="1.0" encoding="utf-8"?>
<comments xmlns="http://schemas.openxmlformats.org/spreadsheetml/2006/main">
  <authors>
    <author>TLBK</author>
  </authors>
  <commentList>
    <comment ref="C19" authorId="0">
      <text>
        <r>
          <rPr>
            <b/>
            <sz val="8"/>
            <color indexed="81"/>
            <rFont val="Tahoma"/>
            <family val="2"/>
          </rPr>
          <t>TLBK:</t>
        </r>
        <r>
          <rPr>
            <sz val="8"/>
            <color indexed="81"/>
            <rFont val="Tahoma"/>
            <family val="2"/>
          </rPr>
          <t xml:space="preserve">
REC CTR TENNIS COURT LIGHTS</t>
        </r>
      </text>
    </comment>
  </commentList>
</comments>
</file>

<file path=xl/comments9.xml><?xml version="1.0" encoding="utf-8"?>
<comments xmlns="http://schemas.openxmlformats.org/spreadsheetml/2006/main">
  <authors>
    <author>TLBK</author>
  </authors>
  <commentList>
    <comment ref="C19" authorId="0">
      <text>
        <r>
          <rPr>
            <b/>
            <sz val="8"/>
            <color indexed="81"/>
            <rFont val="Tahoma"/>
            <family val="2"/>
          </rPr>
          <t>TLBK:</t>
        </r>
        <r>
          <rPr>
            <sz val="8"/>
            <color indexed="81"/>
            <rFont val="Tahoma"/>
            <family val="2"/>
          </rPr>
          <t xml:space="preserve">
REC CTR TENNIS COURT LIGHTS</t>
        </r>
      </text>
    </comment>
  </commentList>
</comments>
</file>

<file path=xl/sharedStrings.xml><?xml version="1.0" encoding="utf-8"?>
<sst xmlns="http://schemas.openxmlformats.org/spreadsheetml/2006/main" count="2979" uniqueCount="233">
  <si>
    <t>DIRECTIONS FOR USE ON BOTTOM OF PAGE 3</t>
  </si>
  <si>
    <t>BILL</t>
  </si>
  <si>
    <t xml:space="preserve">BILLS </t>
  </si>
  <si>
    <t>DOLLAR RANGE</t>
  </si>
  <si>
    <t>DEPARTMENT</t>
  </si>
  <si>
    <t>ADDRESS</t>
  </si>
  <si>
    <t>ACCT NO.</t>
  </si>
  <si>
    <t>AMOUNT</t>
  </si>
  <si>
    <t>#</t>
  </si>
  <si>
    <t>REMAINING</t>
  </si>
  <si>
    <t>FOR BILL</t>
  </si>
  <si>
    <t>001.1700.519.4301</t>
  </si>
  <si>
    <t>501 BAY ISLES RD #NEW HALL</t>
  </si>
  <si>
    <t>75873-76513</t>
  </si>
  <si>
    <t xml:space="preserve">501 BAY ISLES RD - OUTDOOR LIGHT </t>
  </si>
  <si>
    <t>74881-44572</t>
  </si>
  <si>
    <t xml:space="preserve">2730 GMD - FLAGPOLE              </t>
  </si>
  <si>
    <t>22978-82330</t>
  </si>
  <si>
    <t xml:space="preserve">2730 GMD - SIGN                  </t>
  </si>
  <si>
    <t>23763-51520</t>
  </si>
  <si>
    <t>600 GENERAL HARRIS - OUTDOOR LIGHT</t>
  </si>
  <si>
    <t>25812-42514</t>
  </si>
  <si>
    <t xml:space="preserve">                             SUBTOTAL - 001.1700.519.4301</t>
  </si>
  <si>
    <t>001.1900.521.4301</t>
  </si>
  <si>
    <t>5460 GMD</t>
  </si>
  <si>
    <t>56725-64449</t>
  </si>
  <si>
    <t>2800 HARBOURSIDE DR # A19</t>
  </si>
  <si>
    <t>48842-59591</t>
  </si>
  <si>
    <t xml:space="preserve">                             SUBTOTAL - 001.1900.521.4301</t>
  </si>
  <si>
    <t>001.2000.522.4301</t>
  </si>
  <si>
    <t>2152, 2500, 5490 GMD - TRAFFIC SIGNALS</t>
  </si>
  <si>
    <t>00731-00034</t>
  </si>
  <si>
    <t xml:space="preserve">2162 GMD - STATION # 2     </t>
  </si>
  <si>
    <t>55858-44532</t>
  </si>
  <si>
    <t>5490 GMD - STATION # 1 (NEW)</t>
  </si>
  <si>
    <t>65380-10528</t>
  </si>
  <si>
    <t xml:space="preserve">                             SUBTOTAL - 001.2000.522.4301</t>
  </si>
  <si>
    <t>001.2300.572.4301</t>
  </si>
  <si>
    <t xml:space="preserve">5560 GMD - PUMP (DURANTE) </t>
  </si>
  <si>
    <t>07506-82270</t>
  </si>
  <si>
    <t xml:space="preserve">                             SUBTOTAL - 001.2300.572.4301</t>
  </si>
  <si>
    <t>001.2600.572.4301</t>
  </si>
  <si>
    <t>4020 GMD - RECREATION CTR</t>
  </si>
  <si>
    <t>89006-41120</t>
  </si>
  <si>
    <t>4100 GULF OF MEXICO DR #PARK</t>
  </si>
  <si>
    <t>97342-80143</t>
  </si>
  <si>
    <t xml:space="preserve">                             SUBTOTAL - 001.2600.572.4301</t>
  </si>
  <si>
    <t>001.2700.572.4301</t>
  </si>
  <si>
    <t>590 BAY ISLES RD</t>
  </si>
  <si>
    <t>09025-40434</t>
  </si>
  <si>
    <t>561 BAY ISLES RD # TIMER</t>
  </si>
  <si>
    <t>54096-35579</t>
  </si>
  <si>
    <t xml:space="preserve">                             SUBTOTAL - 001.2700.572.4301</t>
  </si>
  <si>
    <t>001.3200.541.4301</t>
  </si>
  <si>
    <t xml:space="preserve">STREET LIGHTS             </t>
  </si>
  <si>
    <t>86796-42580</t>
  </si>
  <si>
    <t>(4) 250W lights added per 3/4/11 letter from Greg Coker, confirmed by James Linkogle; add (1) 26W flor. sign lt &amp; (1) 175W lamp post lt per letter dtd 6/1/11</t>
  </si>
  <si>
    <t xml:space="preserve">SPINNAKER LN #STREET LIGHTS </t>
  </si>
  <si>
    <t>88124-79270</t>
  </si>
  <si>
    <t>To be combined with 86796-42580?</t>
  </si>
  <si>
    <t>CUTTER LN #STREET LIGHTS</t>
  </si>
  <si>
    <t>58459-85513</t>
  </si>
  <si>
    <t xml:space="preserve">                             SUBTOTAL - 001.3200.541.4301</t>
  </si>
  <si>
    <t xml:space="preserve">280 GMD - SIGN                     </t>
  </si>
  <si>
    <t>20771-46633</t>
  </si>
  <si>
    <t xml:space="preserve">200 FIREHOUSE RD - SIGN NORTH END  </t>
  </si>
  <si>
    <t>25704-43537</t>
  </si>
  <si>
    <t xml:space="preserve">101 GMD - (TIMER)                  </t>
  </si>
  <si>
    <t>21432-78402</t>
  </si>
  <si>
    <t xml:space="preserve">4011 GMD - SPRINKLERS              </t>
  </si>
  <si>
    <t>29711-74467</t>
  </si>
  <si>
    <t>401.5200.536.4301</t>
  </si>
  <si>
    <t>1497 KEN THOMPSON PKWY #PUMP STATION</t>
  </si>
  <si>
    <t>35951-71129</t>
  </si>
  <si>
    <t>280 GMD - PMP STN</t>
  </si>
  <si>
    <t>06879-91422</t>
  </si>
  <si>
    <t xml:space="preserve">6440 GMD                      </t>
  </si>
  <si>
    <t>03649-61417</t>
  </si>
  <si>
    <t xml:space="preserve">4250 GMD - WTR BOOSTER              </t>
  </si>
  <si>
    <t>95400-41507</t>
  </si>
  <si>
    <t xml:space="preserve">                             SUBTOTAL - 401.5200.536.4301</t>
  </si>
  <si>
    <t>401.5300.536.4301</t>
  </si>
  <si>
    <t xml:space="preserve">428 GMD - SENCING         </t>
  </si>
  <si>
    <t>01851-93596</t>
  </si>
  <si>
    <t xml:space="preserve">7000 GMD - #A             </t>
  </si>
  <si>
    <t>05294-40539</t>
  </si>
  <si>
    <t xml:space="preserve">601 JACKSON WAY - #A2     </t>
  </si>
  <si>
    <t>55643-41526</t>
  </si>
  <si>
    <t xml:space="preserve">7300 GMD - #A3            </t>
  </si>
  <si>
    <t>05364-41512</t>
  </si>
  <si>
    <t xml:space="preserve">6520 BAYOU HAMMOCK - #4A  </t>
  </si>
  <si>
    <t>55333-43512</t>
  </si>
  <si>
    <t xml:space="preserve">6550 BAYOU HAMMOCK - #5A  </t>
  </si>
  <si>
    <t>55253-44502</t>
  </si>
  <si>
    <t>501 GENERAL HARRIS ST - #B</t>
  </si>
  <si>
    <t>55492-46584</t>
  </si>
  <si>
    <t xml:space="preserve">6573 GMD - #B2            </t>
  </si>
  <si>
    <t>85322-48534</t>
  </si>
  <si>
    <t xml:space="preserve">5820 GMD - #C             </t>
  </si>
  <si>
    <t>76728-45539</t>
  </si>
  <si>
    <t xml:space="preserve">595 DREAM ISLAND RD - #C2 </t>
  </si>
  <si>
    <t>86208-49540</t>
  </si>
  <si>
    <t xml:space="preserve">5901 EMERALD HARBOR - #C3     </t>
  </si>
  <si>
    <t>66018-47517</t>
  </si>
  <si>
    <t xml:space="preserve">770 BINNACLE PT DR - #C4      </t>
  </si>
  <si>
    <t>56818-49534</t>
  </si>
  <si>
    <t xml:space="preserve">760 OLD COMPASS - #C5         </t>
  </si>
  <si>
    <t>66338-43559</t>
  </si>
  <si>
    <t xml:space="preserve">751 EMERALD HARBOR - #C6      </t>
  </si>
  <si>
    <t>76058-44591</t>
  </si>
  <si>
    <t xml:space="preserve">671 EMERALD HARBOR - #C7      </t>
  </si>
  <si>
    <t>76258-49505</t>
  </si>
  <si>
    <t xml:space="preserve">5951 EMERALD HARBOR - #C8     </t>
  </si>
  <si>
    <t>66108-44554</t>
  </si>
  <si>
    <t xml:space="preserve">762 SO SPANISH DR - #C9 (NEW) </t>
  </si>
  <si>
    <t>16438-47583</t>
  </si>
  <si>
    <t xml:space="preserve">521 GULF BAY RD - #D          </t>
  </si>
  <si>
    <t>65376-46546</t>
  </si>
  <si>
    <t xml:space="preserve">5461 GMD - #D2                </t>
  </si>
  <si>
    <t>90500-54502</t>
  </si>
  <si>
    <t xml:space="preserve">5581 GMD - #2DA               </t>
  </si>
  <si>
    <t>46681-48564</t>
  </si>
  <si>
    <t xml:space="preserve">650 ST JUDES DR - #D3         </t>
  </si>
  <si>
    <t>75406-45590</t>
  </si>
  <si>
    <t xml:space="preserve">673 TARAWITT - #D4            </t>
  </si>
  <si>
    <t>95616-41573</t>
  </si>
  <si>
    <t xml:space="preserve">651 JUNGLE QUEEN WAY  - #D5   </t>
  </si>
  <si>
    <t>05167-42558</t>
  </si>
  <si>
    <t xml:space="preserve">5000 GMD - #D6                </t>
  </si>
  <si>
    <t>26242-48536</t>
  </si>
  <si>
    <t xml:space="preserve">4525 GMD - #D7 LIFT           </t>
  </si>
  <si>
    <t>06263-46506</t>
  </si>
  <si>
    <t xml:space="preserve">3960 ROYAL RD -  LIFT #D8     </t>
  </si>
  <si>
    <t>05416-40553</t>
  </si>
  <si>
    <t xml:space="preserve">4300 GMD - #D9                </t>
  </si>
  <si>
    <t>45665-41514</t>
  </si>
  <si>
    <t xml:space="preserve">3810 GMD - #D9                </t>
  </si>
  <si>
    <t>95470-44595</t>
  </si>
  <si>
    <t xml:space="preserve">3700 GMD - #E                 </t>
  </si>
  <si>
    <t>96750-43526</t>
  </si>
  <si>
    <t xml:space="preserve">3331 GMD - #E2                </t>
  </si>
  <si>
    <t>06091-41569</t>
  </si>
  <si>
    <t xml:space="preserve">636 BUTTONWOOD - #E3          </t>
  </si>
  <si>
    <t>46250-47594</t>
  </si>
  <si>
    <t xml:space="preserve">3300 GMD - #E4                </t>
  </si>
  <si>
    <t>66610-43569</t>
  </si>
  <si>
    <t xml:space="preserve">2812 GMD - #F               </t>
  </si>
  <si>
    <t>94001-48509</t>
  </si>
  <si>
    <t xml:space="preserve">995 GMD - #F2               </t>
  </si>
  <si>
    <t>20682-46657</t>
  </si>
  <si>
    <t xml:space="preserve">1035 GMD - #F3              </t>
  </si>
  <si>
    <t>55637-46501</t>
  </si>
  <si>
    <t xml:space="preserve">502 BAY ISLES BLVD - #F4    </t>
  </si>
  <si>
    <t>55667-40592</t>
  </si>
  <si>
    <t xml:space="preserve">3200 BAYOU SOUND - #F5      </t>
  </si>
  <si>
    <t>74581-44594</t>
  </si>
  <si>
    <t xml:space="preserve">1000 LONGBOAT CLUB DR - #F6 </t>
  </si>
  <si>
    <t>87924-49517</t>
  </si>
  <si>
    <t xml:space="preserve">2700 HARBOURSIDE DR - #F7   </t>
  </si>
  <si>
    <t>96755-43590</t>
  </si>
  <si>
    <t>555 LONGBOAT CLUB RD</t>
  </si>
  <si>
    <t>09301-25224</t>
  </si>
  <si>
    <t xml:space="preserve">501 SPINNAKER LN - #G       </t>
  </si>
  <si>
    <t>90011-49617</t>
  </si>
  <si>
    <t xml:space="preserve">300 GMD - LIFT STATION  #H  </t>
  </si>
  <si>
    <t>20781-44660</t>
  </si>
  <si>
    <t xml:space="preserve">101 LONGBOAT CLUB DR - #H2  </t>
  </si>
  <si>
    <t>27316-47539</t>
  </si>
  <si>
    <t xml:space="preserve">7010 PALM DR - PUMP         </t>
  </si>
  <si>
    <t>74264-56112</t>
  </si>
  <si>
    <t xml:space="preserve">                             SUBTOTAL - 401.5300.536.4301</t>
  </si>
  <si>
    <t xml:space="preserve">600 GENERAL HARRIS </t>
  </si>
  <si>
    <t>77125-46337</t>
  </si>
  <si>
    <t>SPLIT 5 WAYS</t>
  </si>
  <si>
    <t xml:space="preserve">                             TOTAL - ALL ACCOUNTS</t>
  </si>
  <si>
    <t>TOTALS BY ACCOUNT FOR ENTERING</t>
  </si>
  <si>
    <t>G/L ACCOUNT NUMBER</t>
  </si>
  <si>
    <t>TOTAL DISTRIB.</t>
  </si>
  <si>
    <t>Sanders, Kim [Kim.Sanders@fpl.com]</t>
  </si>
  <si>
    <t>14-13-129</t>
  </si>
  <si>
    <t>COPY FROM RTP #14-11-0519</t>
  </si>
  <si>
    <t>VENDOR # 10952</t>
  </si>
  <si>
    <t>DIRECTIONS FOR USE OF THIS SPREADSHEET:</t>
  </si>
  <si>
    <t>*********DO NOT USE THIS MASTER FOR ENTRY**********</t>
  </si>
  <si>
    <t>TO COPY THIS MASTER SHEET:</t>
  </si>
  <si>
    <t>BE SURE YOU ARE ON THE MASTER TAB BELOW.    WHILE HOLDING DOWN THE CTRL KEY</t>
  </si>
  <si>
    <t xml:space="preserve">USE YOUR LEFT MOUSE BUTTON TO DRAG THE SHEET TIL AN ARROW POINTS BETWEEN </t>
  </si>
  <si>
    <t>MASTER AND THE MONTH DIRECTLY RIGHT OF IT.  YOU SHOULD SEE A PLUS SIGN WITHIN</t>
  </si>
  <si>
    <t>THE PICTURE OF THE SHEET WHEN YOU COPY.</t>
  </si>
  <si>
    <t>TO RENAME SHEET:</t>
  </si>
  <si>
    <t xml:space="preserve">WHEN YOU'VE SUCCEEDED IN COPYING A SHEET, YOU SHOULD HAVE A SHEET NAMED </t>
  </si>
  <si>
    <t>MASTER (2) IN BETWEEN MASTER AND THE LAST MONTH PROCESSED.</t>
  </si>
  <si>
    <t>DOUBLE CLICK ON MASTER (2) AND TYPE IN THE MONTH AND YEAR (MMM 'YY) YOU ARE</t>
  </si>
  <si>
    <t>CURRENTLY PROCESSING.  YOU ARE NOW READY TO BEGIN DATA ENTRY ON THIS SHEET.</t>
  </si>
  <si>
    <t>DATA ENTRY:</t>
  </si>
  <si>
    <t xml:space="preserve">THE FPL BILLS WILL NOT ARRIVE IN ANY PARTICULAR ORDER SO THE EASIEST WAY TO </t>
  </si>
  <si>
    <t>ENTER THE AMOUNTS IS TO USE THE FIND FUNCTION.  WHILE HOLDING DOWN THE CTRL</t>
  </si>
  <si>
    <t>HIT 'F' AND A SCREEN WILL POP UP FOR YOU TO ENTER THE LAST 5 DIGITS OF THE FPL</t>
  </si>
  <si>
    <t>ACCOUNT NUMBER.  PRESS ENTER, TAB, ENTER THIS WILL PUT YOU RIGHT ON TOP OF</t>
  </si>
  <si>
    <t>THE ACCT NUMBER WHERE YOU CAN ARROW RIGHT TO ENTER THE AMOUNT.  (IF YOU TRY</t>
  </si>
  <si>
    <t>TO ENTER THE AMOUNT ON TOP OF THE ACCT # THE COMPUTER WON'T LET YOU.)</t>
  </si>
  <si>
    <t>AFTER ALL FIELDS ARE FULL:</t>
  </si>
  <si>
    <t>IF {TOTAL ALL ACCOUNTS} DOESN'T EQUAL {TOTAL DISTRIB.} YOU MAY NEED TO ADJ BY</t>
  </si>
  <si>
    <t>A FEW CENTS DUE TO THE DIVIDING OF LAST FPL ACCOUNT.</t>
  </si>
  <si>
    <t>THE ACCOUNT TO +/- IS 401.5300.536.4301</t>
  </si>
  <si>
    <t>PRINT, SAVE AND ENTER INTO RTP SYSTEM</t>
  </si>
  <si>
    <t>SET TWO-HOLE PUNCH AT 5</t>
  </si>
  <si>
    <t>Our customer service representative is Kim Sanders, 1-941-637-5550</t>
  </si>
  <si>
    <t>3500 HARBOURSIDE DR - #LFT</t>
  </si>
  <si>
    <t>31498-63114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</si>
  <si>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</si>
  <si>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</si>
  <si>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</si>
  <si>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</si>
  <si>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</si>
  <si>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</si>
  <si>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</si>
  <si>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</si>
  <si>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</si>
  <si>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</si>
  <si>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</si>
  <si>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</si>
  <si>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Monthly Cost</t>
  </si>
  <si>
    <t>FPL</t>
  </si>
  <si>
    <t>Cobra Cut-off Conver</t>
  </si>
  <si>
    <t>Total Annual</t>
  </si>
  <si>
    <t>Less FDOT</t>
  </si>
  <si>
    <t>Sub-Total Annual</t>
  </si>
  <si>
    <t>Town Street Lights</t>
  </si>
  <si>
    <t>GMD Street Lights</t>
  </si>
  <si>
    <t>Percent GMD</t>
  </si>
  <si>
    <t>% FDOT Reimbursed</t>
  </si>
  <si>
    <t>FY 13/14 Total FPL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</si>
</sst>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9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37">
    <xf numFmtId="0" fontId="0" fillId="0" borderId="0" xfId="0"/>
    <xf numFmtId="0" fontId="1" fillId="2" borderId="0" xfId="0" applyFont="1" applyFill="1"/>
    <xf numFmtId="0" fontId="0" fillId="2" borderId="0" xfId="0" applyFill="1"/>
    <xf numFmtId="4" fontId="0" fillId="0" borderId="0" xfId="0" applyNumberForma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1" fillId="0" borderId="0" xfId="0" applyFont="1"/>
    <xf numFmtId="4" fontId="0" fillId="0" borderId="0" xfId="0" applyNumberFormat="1" applyProtection="1">
      <protection locked="0"/>
    </xf>
    <xf numFmtId="0" fontId="0" fillId="0" borderId="0" xfId="0" applyAlignment="1">
      <alignment horizontal="right"/>
    </xf>
    <xf numFmtId="0" fontId="0" fillId="0" borderId="0" xfId="0" applyAlignment="1" applyProtection="1">
      <alignment horizontal="center"/>
      <protection locked="0"/>
    </xf>
    <xf numFmtId="0" fontId="0" fillId="0" borderId="1" xfId="0" applyBorder="1"/>
    <xf numFmtId="4" fontId="0" fillId="0" borderId="1" xfId="0" applyNumberFormat="1" applyBorder="1"/>
    <xf numFmtId="0" fontId="4" fillId="0" borderId="0" xfId="0" applyFont="1"/>
    <xf numFmtId="0" fontId="4" fillId="0" borderId="0" xfId="0" applyFont="1" applyProtection="1">
      <protection locked="0"/>
    </xf>
    <xf numFmtId="0" fontId="1" fillId="0" borderId="0" xfId="0" applyFont="1" applyBorder="1"/>
    <xf numFmtId="0" fontId="0" fillId="0" borderId="0" xfId="0" applyBorder="1"/>
    <xf numFmtId="0" fontId="3" fillId="0" borderId="0" xfId="0" applyFont="1"/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  <xf numFmtId="4" fontId="1" fillId="0" borderId="0" xfId="0" applyNumberFormat="1" applyFont="1" applyBorder="1"/>
    <xf numFmtId="4" fontId="1" fillId="0" borderId="0" xfId="0" applyNumberFormat="1" applyFont="1" applyAlignment="1">
      <alignment horizontal="right"/>
    </xf>
    <xf numFmtId="0" fontId="1" fillId="0" borderId="0" xfId="0" applyFont="1" applyAlignment="1"/>
    <xf numFmtId="0" fontId="0" fillId="0" borderId="0" xfId="0" applyAlignment="1"/>
    <xf numFmtId="4" fontId="1" fillId="0" borderId="0" xfId="0" applyNumberFormat="1" applyFont="1"/>
    <xf numFmtId="4" fontId="1" fillId="0" borderId="0" xfId="0" applyNumberFormat="1" applyFont="1" applyProtection="1">
      <protection locked="0"/>
    </xf>
    <xf numFmtId="0" fontId="1" fillId="0" borderId="0" xfId="0" applyFont="1" applyAlignment="1">
      <alignment horizontal="left"/>
    </xf>
    <xf numFmtId="0" fontId="5" fillId="0" borderId="0" xfId="0" applyFont="1" applyProtection="1">
      <protection locked="0"/>
    </xf>
    <xf numFmtId="0" fontId="1" fillId="0" borderId="0" xfId="0" applyFont="1" applyProtection="1">
      <protection locked="0"/>
    </xf>
    <xf numFmtId="4" fontId="4" fillId="0" borderId="0" xfId="0" applyNumberFormat="1" applyFont="1" applyProtection="1">
      <protection locked="0"/>
    </xf>
    <xf numFmtId="43" fontId="0" fillId="0" borderId="0" xfId="1" applyFont="1"/>
    <xf numFmtId="9" fontId="0" fillId="0" borderId="0" xfId="2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25"/>
  <sheetViews>
    <sheetView tabSelected="1" workbookViewId="0">
      <selection activeCell="C25" sqref="C25"/>
    </sheetView>
  </sheetViews>
  <sheetFormatPr defaultRowHeight="12.75"/>
  <cols>
    <col min="3" max="3" width="12" bestFit="1" customWidth="1"/>
  </cols>
  <sheetData>
    <row r="3" spans="1:3">
      <c r="B3" t="s">
        <v>223</v>
      </c>
      <c r="C3" s="18" t="s">
        <v>222</v>
      </c>
    </row>
    <row r="4" spans="1:3">
      <c r="A4" s="18" t="s">
        <v>210</v>
      </c>
      <c r="C4" s="13">
        <v>3174.96</v>
      </c>
    </row>
    <row r="5" spans="1:3">
      <c r="A5" s="18" t="s">
        <v>211</v>
      </c>
      <c r="C5" s="13">
        <v>3174.96</v>
      </c>
    </row>
    <row r="6" spans="1:3">
      <c r="A6" s="18" t="s">
        <v>212</v>
      </c>
      <c r="C6" s="13">
        <v>3174.96</v>
      </c>
    </row>
    <row r="7" spans="1:3">
      <c r="A7" s="18" t="s">
        <v>213</v>
      </c>
      <c r="C7" s="13">
        <v>3618.09</v>
      </c>
    </row>
    <row r="8" spans="1:3">
      <c r="A8" s="18" t="s">
        <v>214</v>
      </c>
      <c r="C8" s="13">
        <v>3417.29</v>
      </c>
    </row>
    <row r="9" spans="1:3">
      <c r="A9" s="18" t="s">
        <v>215</v>
      </c>
      <c r="C9" s="13">
        <v>3480.12</v>
      </c>
    </row>
    <row r="10" spans="1:3">
      <c r="A10" s="18" t="s">
        <v>216</v>
      </c>
      <c r="C10" s="13">
        <v>3579.7</v>
      </c>
    </row>
    <row r="11" spans="1:3">
      <c r="A11" s="18" t="s">
        <v>217</v>
      </c>
      <c r="C11" s="13">
        <v>3579.7</v>
      </c>
    </row>
    <row r="12" spans="1:3">
      <c r="A12" s="18" t="s">
        <v>218</v>
      </c>
      <c r="C12" s="13">
        <v>3588.93</v>
      </c>
    </row>
    <row r="13" spans="1:3">
      <c r="A13" s="18" t="s">
        <v>219</v>
      </c>
      <c r="C13" s="13">
        <v>3588.93</v>
      </c>
    </row>
    <row r="14" spans="1:3">
      <c r="A14" s="18" t="s">
        <v>220</v>
      </c>
      <c r="C14" s="13">
        <v>3588.93</v>
      </c>
    </row>
    <row r="15" spans="1:3">
      <c r="A15" s="18" t="s">
        <v>221</v>
      </c>
      <c r="C15" s="13">
        <v>3561.61</v>
      </c>
    </row>
    <row r="17" spans="1:7">
      <c r="A17" s="18" t="s">
        <v>232</v>
      </c>
      <c r="C17" s="3">
        <f>SUM(C4:C16)</f>
        <v>41528.18</v>
      </c>
    </row>
    <row r="18" spans="1:7">
      <c r="A18" s="18" t="s">
        <v>224</v>
      </c>
      <c r="C18" s="13">
        <v>20098</v>
      </c>
    </row>
    <row r="19" spans="1:7">
      <c r="A19" s="18" t="s">
        <v>227</v>
      </c>
      <c r="C19" s="3">
        <f>SUM(C17:C18)</f>
        <v>61626.18</v>
      </c>
    </row>
    <row r="20" spans="1:7">
      <c r="A20" s="18" t="s">
        <v>226</v>
      </c>
      <c r="C20" s="35">
        <v>31622.400000000001</v>
      </c>
    </row>
    <row r="21" spans="1:7">
      <c r="A21" s="18" t="s">
        <v>225</v>
      </c>
      <c r="C21" s="3">
        <f>SUM(C19-C20)</f>
        <v>30003.78</v>
      </c>
      <c r="E21" s="18" t="s">
        <v>231</v>
      </c>
      <c r="G21" s="36">
        <f>SUM(31622.4/61626.18)</f>
        <v>0.51313256800924545</v>
      </c>
    </row>
    <row r="23" spans="1:7">
      <c r="A23" s="18" t="s">
        <v>228</v>
      </c>
      <c r="C23">
        <v>352</v>
      </c>
    </row>
    <row r="24" spans="1:7">
      <c r="A24" s="18" t="s">
        <v>229</v>
      </c>
      <c r="C24">
        <v>153</v>
      </c>
    </row>
    <row r="25" spans="1:7">
      <c r="A25" s="18" t="s">
        <v>230</v>
      </c>
      <c r="C25" s="36">
        <f>SUM(153/352)</f>
        <v>0.43465909090909088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332"/>
  <sheetViews>
    <sheetView topLeftCell="A7" zoomScaleNormal="100" workbookViewId="0">
      <selection activeCell="F24" sqref="F24"/>
    </sheetView>
  </sheetViews>
  <sheetFormatPr defaultRowHeight="12.75"/>
  <cols>
    <col min="1" max="1" width="17.42578125" style="12" customWidth="1"/>
    <col min="2" max="2" width="5.85546875" customWidth="1"/>
    <col min="3" max="3" width="38" customWidth="1"/>
    <col min="4" max="4" width="6.7109375" customWidth="1"/>
    <col min="5" max="5" width="11.28515625" customWidth="1"/>
    <col min="6" max="6" width="14.28515625" style="3" customWidth="1"/>
    <col min="7" max="7" width="4.42578125" customWidth="1"/>
    <col min="8" max="8" width="10.5703125" style="14" customWidth="1"/>
    <col min="9" max="9" width="15" style="15" customWidth="1"/>
    <col min="10" max="13" width="9.140625" style="7" customWidth="1"/>
  </cols>
  <sheetData>
    <row r="1" spans="1:9">
      <c r="A1" s="1" t="s">
        <v>0</v>
      </c>
      <c r="B1" s="2"/>
      <c r="C1" s="2"/>
      <c r="G1" s="4" t="s">
        <v>1</v>
      </c>
      <c r="H1" s="5" t="s">
        <v>2</v>
      </c>
      <c r="I1" s="6" t="s">
        <v>3</v>
      </c>
    </row>
    <row r="2" spans="1:9" ht="13.5" thickBot="1">
      <c r="A2" s="8" t="s">
        <v>4</v>
      </c>
      <c r="B2" s="8"/>
      <c r="C2" s="8" t="s">
        <v>5</v>
      </c>
      <c r="D2" s="8"/>
      <c r="E2" s="9" t="s">
        <v>6</v>
      </c>
      <c r="F2" s="10" t="s">
        <v>7</v>
      </c>
      <c r="G2" s="11" t="s">
        <v>8</v>
      </c>
      <c r="H2" s="5" t="s">
        <v>9</v>
      </c>
      <c r="I2" s="6" t="s">
        <v>10</v>
      </c>
    </row>
    <row r="3" spans="1:9" ht="21" customHeight="1" thickTop="1">
      <c r="A3" s="12" t="s">
        <v>11</v>
      </c>
      <c r="C3" t="s">
        <v>12</v>
      </c>
      <c r="E3" t="s">
        <v>13</v>
      </c>
      <c r="F3" s="13">
        <v>1504.04</v>
      </c>
      <c r="G3">
        <v>1</v>
      </c>
      <c r="H3" s="14">
        <f>IF(F3&gt;0,,1)</f>
        <v>0</v>
      </c>
      <c r="I3" s="15" t="str">
        <f>IF(OR(F3&lt;300,F3&gt;2850),"CHECK","-")</f>
        <v>-</v>
      </c>
    </row>
    <row r="4" spans="1:9">
      <c r="C4" t="s">
        <v>14</v>
      </c>
      <c r="E4" t="s">
        <v>15</v>
      </c>
      <c r="F4" s="13">
        <v>38.54</v>
      </c>
      <c r="G4">
        <f>G3+1</f>
        <v>2</v>
      </c>
      <c r="H4" s="14">
        <f>IF(F4&gt;0,,1)</f>
        <v>0</v>
      </c>
      <c r="I4" s="15" t="str">
        <f>IF(OR(F4&lt;5,F4&gt;30),"CHECK","-")</f>
        <v>CHECK</v>
      </c>
    </row>
    <row r="5" spans="1:9">
      <c r="C5" t="s">
        <v>16</v>
      </c>
      <c r="E5" t="s">
        <v>17</v>
      </c>
      <c r="F5" s="13">
        <v>8.81</v>
      </c>
      <c r="G5">
        <v>3</v>
      </c>
      <c r="H5" s="14">
        <f>IF(F5&gt;0,,1)</f>
        <v>0</v>
      </c>
      <c r="I5" s="15" t="str">
        <f>IF(OR(F5&lt;5,F5&gt;15),"CHECK","-")</f>
        <v>-</v>
      </c>
    </row>
    <row r="6" spans="1:9">
      <c r="C6" t="s">
        <v>18</v>
      </c>
      <c r="E6" t="s">
        <v>19</v>
      </c>
      <c r="F6" s="13">
        <v>11.18</v>
      </c>
      <c r="G6">
        <f>G5+1</f>
        <v>4</v>
      </c>
      <c r="H6" s="14">
        <f>IF(F6&gt;0,,1)</f>
        <v>0</v>
      </c>
      <c r="I6" s="15" t="str">
        <f>IF(OR(F6&lt;5,F6&gt;15),"CHECK","-")</f>
        <v>-</v>
      </c>
    </row>
    <row r="7" spans="1:9">
      <c r="C7" t="s">
        <v>20</v>
      </c>
      <c r="E7" t="s">
        <v>21</v>
      </c>
      <c r="F7" s="13">
        <v>9.77</v>
      </c>
      <c r="G7">
        <f>G6+1</f>
        <v>5</v>
      </c>
      <c r="H7" s="14">
        <f>IF(F7&gt;0,,1)</f>
        <v>0</v>
      </c>
      <c r="I7" s="15" t="str">
        <f>IF(OR(F7&lt;5,F7&gt;15),"CHECK","-")</f>
        <v>-</v>
      </c>
    </row>
    <row r="8" spans="1:9" ht="13.5" customHeight="1" thickBot="1">
      <c r="A8" s="8"/>
      <c r="B8" s="16"/>
      <c r="C8" s="8" t="s">
        <v>22</v>
      </c>
      <c r="D8" s="16"/>
      <c r="E8" s="16"/>
      <c r="F8" s="17">
        <f>SUM(F3:F7)</f>
        <v>1572.34</v>
      </c>
    </row>
    <row r="9" spans="1:9" ht="21" customHeight="1" thickTop="1">
      <c r="A9" s="12" t="s">
        <v>23</v>
      </c>
      <c r="C9" t="s">
        <v>24</v>
      </c>
      <c r="E9" t="s">
        <v>25</v>
      </c>
      <c r="F9" s="13">
        <v>784.89</v>
      </c>
      <c r="G9">
        <v>6</v>
      </c>
      <c r="H9" s="14">
        <f>IF(F9&gt;0,,1)</f>
        <v>0</v>
      </c>
      <c r="I9" s="15" t="str">
        <f>IF(OR(F9&lt;15,F9&gt;1600),"CHECK","-")</f>
        <v>-</v>
      </c>
    </row>
    <row r="10" spans="1:9" ht="21" customHeight="1">
      <c r="C10" t="s">
        <v>26</v>
      </c>
      <c r="E10" t="s">
        <v>27</v>
      </c>
      <c r="F10" s="13">
        <v>10.62</v>
      </c>
      <c r="G10">
        <v>7</v>
      </c>
      <c r="H10" s="14">
        <f>IF(F10&gt;0,,1)</f>
        <v>0</v>
      </c>
      <c r="I10" s="15" t="str">
        <f>IF(OR(F10&lt;9,F10&gt;25),"CHECK","-")</f>
        <v>-</v>
      </c>
    </row>
    <row r="11" spans="1:9" ht="13.5" customHeight="1" thickBot="1">
      <c r="A11" s="8"/>
      <c r="B11" s="16"/>
      <c r="C11" s="8" t="s">
        <v>28</v>
      </c>
      <c r="D11" s="16"/>
      <c r="E11" s="16"/>
      <c r="F11" s="17">
        <f>SUM(F9:F10)</f>
        <v>795.51</v>
      </c>
    </row>
    <row r="12" spans="1:9" ht="13.5" thickTop="1">
      <c r="A12" s="12" t="s">
        <v>29</v>
      </c>
      <c r="C12" s="18" t="s">
        <v>30</v>
      </c>
      <c r="E12" t="s">
        <v>31</v>
      </c>
      <c r="F12" s="13">
        <v>55.67</v>
      </c>
      <c r="G12">
        <f>G10+1</f>
        <v>8</v>
      </c>
      <c r="H12" s="14">
        <f>IF(F12&gt;0,,1)</f>
        <v>0</v>
      </c>
      <c r="I12" s="15" t="str">
        <f>IF(OR(F12&lt;50,F12&gt;60),"CHECK","-")</f>
        <v>-</v>
      </c>
    </row>
    <row r="13" spans="1:9">
      <c r="C13" t="s">
        <v>32</v>
      </c>
      <c r="E13" t="s">
        <v>33</v>
      </c>
      <c r="F13" s="13">
        <v>597.73</v>
      </c>
      <c r="G13">
        <f>G12+1</f>
        <v>9</v>
      </c>
      <c r="H13" s="14">
        <f>IF(F13&gt;0,,1)</f>
        <v>0</v>
      </c>
      <c r="I13" s="15" t="str">
        <f>IF(OR(F13&lt;500,F13&gt;1200),"CHECK","-")</f>
        <v>-</v>
      </c>
    </row>
    <row r="14" spans="1:9">
      <c r="C14" t="s">
        <v>34</v>
      </c>
      <c r="E14" t="s">
        <v>35</v>
      </c>
      <c r="F14" s="13">
        <v>837.49</v>
      </c>
      <c r="G14">
        <f>G13+1</f>
        <v>10</v>
      </c>
      <c r="H14" s="14">
        <f>IF(F14&gt;0,,1)</f>
        <v>0</v>
      </c>
      <c r="I14" s="15" t="str">
        <f>IF(OR(F14&lt;550,F14&gt;1600),"CHECK","-")</f>
        <v>-</v>
      </c>
    </row>
    <row r="15" spans="1:9" ht="13.5" thickBot="1">
      <c r="A15" s="8"/>
      <c r="B15" s="16"/>
      <c r="C15" s="8" t="s">
        <v>36</v>
      </c>
      <c r="D15" s="16"/>
      <c r="E15" s="16"/>
      <c r="F15" s="17">
        <f>SUM(F12:F14)</f>
        <v>1490.8899999999999</v>
      </c>
    </row>
    <row r="16" spans="1:9" ht="21" customHeight="1" thickTop="1">
      <c r="A16" s="12" t="s">
        <v>37</v>
      </c>
      <c r="C16" t="s">
        <v>38</v>
      </c>
      <c r="E16" t="s">
        <v>39</v>
      </c>
      <c r="F16" s="13">
        <v>125.56</v>
      </c>
      <c r="G16">
        <f>G14+1</f>
        <v>11</v>
      </c>
      <c r="H16" s="14">
        <f>IF(F16&gt;0,,1)</f>
        <v>0</v>
      </c>
      <c r="I16" s="15" t="str">
        <f>IF(OR(F16&lt;100,F16&gt;400),"CHECK","-")</f>
        <v>-</v>
      </c>
    </row>
    <row r="17" spans="1:10" ht="13.5" customHeight="1" thickBot="1">
      <c r="A17" s="8"/>
      <c r="B17" s="16"/>
      <c r="C17" s="8" t="s">
        <v>40</v>
      </c>
      <c r="D17" s="16"/>
      <c r="E17" s="16"/>
      <c r="F17" s="17">
        <f>SUM(F16)</f>
        <v>125.56</v>
      </c>
    </row>
    <row r="18" spans="1:10" ht="21" customHeight="1" thickTop="1">
      <c r="A18" s="12" t="s">
        <v>41</v>
      </c>
      <c r="C18" t="s">
        <v>42</v>
      </c>
      <c r="E18" t="s">
        <v>43</v>
      </c>
      <c r="F18" s="13">
        <v>258.98</v>
      </c>
      <c r="G18">
        <f>G16+1</f>
        <v>12</v>
      </c>
      <c r="H18" s="14">
        <f>IF(F18&gt;0,,1)</f>
        <v>0</v>
      </c>
      <c r="I18" s="15" t="str">
        <f>IF(OR(F18&lt;200,F18&gt;550),"CHECK","-")</f>
        <v>-</v>
      </c>
    </row>
    <row r="19" spans="1:10" ht="12.75" customHeight="1">
      <c r="C19" t="s">
        <v>44</v>
      </c>
      <c r="E19" t="s">
        <v>45</v>
      </c>
      <c r="F19" s="13">
        <v>32.200000000000003</v>
      </c>
      <c r="G19">
        <f>G18+1</f>
        <v>13</v>
      </c>
      <c r="H19" s="14">
        <f>IF(F19&gt;0,,1)</f>
        <v>0</v>
      </c>
      <c r="I19" s="15" t="str">
        <f>IF(OR(F19&lt;10,F19&gt;100),"CHECK","-")</f>
        <v>-</v>
      </c>
    </row>
    <row r="20" spans="1:10" ht="13.5" thickBot="1">
      <c r="A20" s="8"/>
      <c r="B20" s="16"/>
      <c r="C20" s="8" t="s">
        <v>46</v>
      </c>
      <c r="D20" s="16"/>
      <c r="E20" s="16"/>
      <c r="F20" s="17">
        <f>SUM(F18:F19)</f>
        <v>291.18</v>
      </c>
    </row>
    <row r="21" spans="1:10" ht="21" customHeight="1" thickTop="1">
      <c r="A21" s="12" t="s">
        <v>47</v>
      </c>
      <c r="C21" t="s">
        <v>48</v>
      </c>
      <c r="E21" s="18" t="s">
        <v>49</v>
      </c>
      <c r="F21" s="13">
        <v>161.05000000000001</v>
      </c>
      <c r="G21">
        <v>14</v>
      </c>
      <c r="H21" s="14">
        <f>IF(F21&gt;0,,1)</f>
        <v>0</v>
      </c>
      <c r="I21" s="15" t="str">
        <f>IF(OR(F21&lt;140,F21&gt;320),"CHECK","-")</f>
        <v>-</v>
      </c>
      <c r="J21" s="19"/>
    </row>
    <row r="22" spans="1:10" ht="12.75" customHeight="1">
      <c r="C22" t="s">
        <v>50</v>
      </c>
      <c r="E22" t="s">
        <v>51</v>
      </c>
      <c r="F22" s="13">
        <v>40.53</v>
      </c>
      <c r="G22">
        <v>15</v>
      </c>
      <c r="H22" s="14">
        <f>IF(F22&gt;0,,1)</f>
        <v>0</v>
      </c>
      <c r="I22" s="15" t="str">
        <f>IF(OR(F22&lt;10,F22&gt;100),"CHECK","-")</f>
        <v>-</v>
      </c>
    </row>
    <row r="23" spans="1:10" ht="13.5" thickBot="1">
      <c r="A23" s="8"/>
      <c r="B23" s="16"/>
      <c r="C23" s="8" t="s">
        <v>52</v>
      </c>
      <c r="D23" s="16"/>
      <c r="E23" s="16"/>
      <c r="F23" s="17">
        <f>SUM(F21:F22)</f>
        <v>201.58</v>
      </c>
    </row>
    <row r="24" spans="1:10" ht="21" customHeight="1" thickTop="1">
      <c r="A24" s="12" t="s">
        <v>53</v>
      </c>
      <c r="C24" t="s">
        <v>54</v>
      </c>
      <c r="E24" t="s">
        <v>55</v>
      </c>
      <c r="F24" s="13">
        <v>3417.29</v>
      </c>
      <c r="G24">
        <v>16</v>
      </c>
      <c r="H24" s="14">
        <f>IF(F24&gt;0,,1)</f>
        <v>0</v>
      </c>
      <c r="I24" s="15" t="str">
        <f>IF(OR(F24&lt;2700,F24&gt;3400),"CHECK","-")</f>
        <v>CHECK</v>
      </c>
      <c r="J24" s="7" t="s">
        <v>56</v>
      </c>
    </row>
    <row r="25" spans="1:10" ht="12.75" customHeight="1">
      <c r="C25" t="s">
        <v>57</v>
      </c>
      <c r="E25" t="s">
        <v>58</v>
      </c>
      <c r="F25" s="13">
        <v>22.85</v>
      </c>
      <c r="G25">
        <f>G24+1</f>
        <v>17</v>
      </c>
      <c r="H25" s="14">
        <f>IF(F25&gt;0,,1)</f>
        <v>0</v>
      </c>
      <c r="I25" s="15" t="str">
        <f>IF(OR(F25&lt;5,F25&gt;35),"CHECK","-")</f>
        <v>-</v>
      </c>
      <c r="J25" s="7" t="s">
        <v>59</v>
      </c>
    </row>
    <row r="26" spans="1:10" ht="12.75" customHeight="1">
      <c r="C26" t="s">
        <v>60</v>
      </c>
      <c r="E26" t="s">
        <v>61</v>
      </c>
      <c r="F26" s="13">
        <v>26.07</v>
      </c>
      <c r="G26">
        <f>G25+1</f>
        <v>18</v>
      </c>
      <c r="H26" s="14">
        <f>IF(F26&gt;0,,1)</f>
        <v>0</v>
      </c>
      <c r="I26" s="15" t="str">
        <f>IF(OR(F26&lt;5,F26&gt;40),"CHECK","-")</f>
        <v>-</v>
      </c>
      <c r="J26" s="7" t="s">
        <v>59</v>
      </c>
    </row>
    <row r="27" spans="1:10" ht="13.5" thickBot="1">
      <c r="A27" s="8"/>
      <c r="B27" s="16"/>
      <c r="C27" s="8" t="s">
        <v>62</v>
      </c>
      <c r="D27" s="16"/>
      <c r="E27" s="16"/>
      <c r="F27" s="17">
        <f>SUM(F24:F26)</f>
        <v>3466.21</v>
      </c>
    </row>
    <row r="28" spans="1:10" ht="21" customHeight="1" thickTop="1">
      <c r="A28" s="12" t="s">
        <v>53</v>
      </c>
      <c r="C28" s="18" t="s">
        <v>63</v>
      </c>
      <c r="E28" t="s">
        <v>64</v>
      </c>
      <c r="F28" s="13">
        <v>15.25</v>
      </c>
      <c r="G28">
        <v>19</v>
      </c>
      <c r="H28" s="14">
        <f>IF(F28&gt;0,,1)</f>
        <v>0</v>
      </c>
      <c r="I28" s="15" t="str">
        <f>IF(OR(F28&lt;8.5,F28&gt;90),"CHECK","-")</f>
        <v>-</v>
      </c>
    </row>
    <row r="29" spans="1:10">
      <c r="A29" s="20"/>
      <c r="B29" s="21"/>
      <c r="C29" t="s">
        <v>65</v>
      </c>
      <c r="E29" t="s">
        <v>66</v>
      </c>
      <c r="F29" s="13">
        <v>22.32</v>
      </c>
      <c r="G29">
        <v>20</v>
      </c>
      <c r="H29" s="14">
        <f>IF(F29&gt;0,,1)</f>
        <v>0</v>
      </c>
      <c r="I29" s="15" t="str">
        <f>IF(OR(F29&lt;10,F29&gt;45),"CHECK","-")</f>
        <v>-</v>
      </c>
    </row>
    <row r="30" spans="1:10">
      <c r="A30" s="22"/>
      <c r="C30" t="s">
        <v>67</v>
      </c>
      <c r="E30" t="s">
        <v>68</v>
      </c>
      <c r="F30" s="13">
        <v>1.52</v>
      </c>
      <c r="G30">
        <f>G29+1</f>
        <v>21</v>
      </c>
      <c r="H30" s="14">
        <f>IF(F30&gt;0,,1)</f>
        <v>0</v>
      </c>
      <c r="I30" s="15" t="str">
        <f>IF(OR(F30&lt;1,F30&gt;15),"CHECK","-")</f>
        <v>-</v>
      </c>
    </row>
    <row r="31" spans="1:10">
      <c r="C31" t="s">
        <v>69</v>
      </c>
      <c r="E31" t="s">
        <v>70</v>
      </c>
      <c r="F31" s="13">
        <v>1.1000000000000001</v>
      </c>
      <c r="G31">
        <f>G30+1</f>
        <v>22</v>
      </c>
      <c r="H31" s="14">
        <f>IF(F31&gt;0,,1)</f>
        <v>0</v>
      </c>
      <c r="I31" s="15" t="str">
        <f>IF(OR(F31&lt;1,F31&gt;15),"CHECK","-")</f>
        <v>-</v>
      </c>
    </row>
    <row r="32" spans="1:10">
      <c r="A32" s="22"/>
    </row>
    <row r="33" spans="1:10" ht="13.5" thickBot="1">
      <c r="A33" s="8"/>
      <c r="B33" s="16"/>
      <c r="C33" s="8" t="s">
        <v>62</v>
      </c>
      <c r="D33" s="16"/>
      <c r="E33" s="16"/>
      <c r="F33" s="17">
        <f>SUM(F28:F31)</f>
        <v>40.190000000000005</v>
      </c>
    </row>
    <row r="34" spans="1:10" ht="21" customHeight="1" thickTop="1">
      <c r="A34" s="12" t="s">
        <v>71</v>
      </c>
      <c r="C34" s="18" t="s">
        <v>72</v>
      </c>
      <c r="E34" s="18" t="s">
        <v>73</v>
      </c>
      <c r="F34" s="13">
        <v>9.02</v>
      </c>
      <c r="G34">
        <v>23</v>
      </c>
      <c r="H34" s="14">
        <f>IF(F34&gt;0,,1)</f>
        <v>0</v>
      </c>
      <c r="I34" s="15" t="str">
        <f>IF(OR(F34&lt;8,F34&gt;10),"CHECK","-")</f>
        <v>-</v>
      </c>
      <c r="J34" s="19"/>
    </row>
    <row r="35" spans="1:10" ht="21" customHeight="1">
      <c r="C35" s="18" t="s">
        <v>74</v>
      </c>
      <c r="E35" s="18" t="s">
        <v>75</v>
      </c>
      <c r="F35" s="13">
        <v>991.25</v>
      </c>
      <c r="G35">
        <v>24</v>
      </c>
      <c r="H35" s="14">
        <f>IF(F35&gt;0,,1)</f>
        <v>0</v>
      </c>
      <c r="I35" s="15" t="str">
        <f>IF(OR(F35&lt;1200,F35&gt;1550),"CHECK","-")</f>
        <v>CHECK</v>
      </c>
    </row>
    <row r="36" spans="1:10" ht="12.75" customHeight="1">
      <c r="C36" t="s">
        <v>76</v>
      </c>
      <c r="E36" t="s">
        <v>77</v>
      </c>
      <c r="F36" s="13">
        <v>62.53</v>
      </c>
      <c r="G36">
        <v>25</v>
      </c>
      <c r="H36" s="14">
        <f>IF(F36&gt;0,,1)</f>
        <v>0</v>
      </c>
      <c r="I36" s="15" t="str">
        <f>IF(OR(F36&lt;1000,F36&gt;1400),"CHECK","-")</f>
        <v>CHECK</v>
      </c>
    </row>
    <row r="37" spans="1:10">
      <c r="C37" t="s">
        <v>78</v>
      </c>
      <c r="E37" t="s">
        <v>79</v>
      </c>
      <c r="F37" s="13">
        <v>2063.66</v>
      </c>
      <c r="G37">
        <v>26</v>
      </c>
      <c r="H37" s="14">
        <f>IF(F37&gt;0,,1)</f>
        <v>0</v>
      </c>
      <c r="I37" s="15" t="str">
        <f>IF(OR(F37&lt;1000,F37&gt;3000),"CHECK","-")</f>
        <v>-</v>
      </c>
    </row>
    <row r="38" spans="1:10" ht="13.5" thickBot="1">
      <c r="A38" s="8"/>
      <c r="B38" s="16"/>
      <c r="C38" s="8" t="s">
        <v>80</v>
      </c>
      <c r="D38" s="16"/>
      <c r="E38" s="16"/>
      <c r="F38" s="17">
        <f>SUM(F34:F37)</f>
        <v>3126.46</v>
      </c>
    </row>
    <row r="39" spans="1:10" ht="21" customHeight="1" thickTop="1">
      <c r="A39" s="12" t="s">
        <v>81</v>
      </c>
      <c r="C39" t="s">
        <v>82</v>
      </c>
      <c r="E39" t="s">
        <v>83</v>
      </c>
      <c r="F39" s="13">
        <v>1.1000000000000001</v>
      </c>
      <c r="G39">
        <f>G37+1</f>
        <v>27</v>
      </c>
      <c r="H39" s="14">
        <f t="shared" ref="H39:H82" si="0">IF(F39&gt;0,,1)</f>
        <v>0</v>
      </c>
      <c r="I39" s="15" t="str">
        <f>IF(OR(F39&lt;1,F39&gt;15),"CHECK","-")</f>
        <v>-</v>
      </c>
    </row>
    <row r="40" spans="1:10">
      <c r="C40" t="s">
        <v>84</v>
      </c>
      <c r="E40" t="s">
        <v>85</v>
      </c>
      <c r="F40" s="13">
        <v>100.89</v>
      </c>
      <c r="G40">
        <f t="shared" ref="G40:G82" si="1">G39+1</f>
        <v>28</v>
      </c>
      <c r="H40" s="14">
        <f t="shared" si="0"/>
        <v>0</v>
      </c>
      <c r="I40" s="15" t="str">
        <f>IF(OR(F40&lt;70,F40&gt;150),"CHECK","-")</f>
        <v>-</v>
      </c>
    </row>
    <row r="41" spans="1:10">
      <c r="C41" t="s">
        <v>86</v>
      </c>
      <c r="E41" t="s">
        <v>87</v>
      </c>
      <c r="F41" s="13">
        <v>22.1</v>
      </c>
      <c r="G41">
        <f t="shared" si="1"/>
        <v>29</v>
      </c>
      <c r="H41" s="14">
        <f t="shared" si="0"/>
        <v>0</v>
      </c>
      <c r="I41" s="15" t="str">
        <f>IF(OR(F41&lt;15,F41&gt;50),"CHECK","-")</f>
        <v>-</v>
      </c>
    </row>
    <row r="42" spans="1:10">
      <c r="C42" t="s">
        <v>88</v>
      </c>
      <c r="E42" t="s">
        <v>89</v>
      </c>
      <c r="F42" s="13">
        <v>10.45</v>
      </c>
      <c r="G42">
        <f t="shared" si="1"/>
        <v>30</v>
      </c>
      <c r="H42" s="14">
        <f t="shared" si="0"/>
        <v>0</v>
      </c>
      <c r="I42" s="15" t="str">
        <f>IF(OR(F42&lt;9,F42&gt;20),"CHECK","-")</f>
        <v>-</v>
      </c>
    </row>
    <row r="43" spans="1:10">
      <c r="C43" t="s">
        <v>90</v>
      </c>
      <c r="E43" t="s">
        <v>91</v>
      </c>
      <c r="F43" s="13">
        <v>11.18</v>
      </c>
      <c r="G43">
        <f t="shared" si="1"/>
        <v>31</v>
      </c>
      <c r="H43" s="14">
        <f t="shared" si="0"/>
        <v>0</v>
      </c>
      <c r="I43" s="15" t="str">
        <f>IF(OR(F43&lt;9,F43&gt;15),"CHECK","-")</f>
        <v>-</v>
      </c>
    </row>
    <row r="44" spans="1:10">
      <c r="C44" t="s">
        <v>92</v>
      </c>
      <c r="E44" t="s">
        <v>93</v>
      </c>
      <c r="F44" s="13">
        <v>10.76</v>
      </c>
      <c r="G44">
        <f t="shared" si="1"/>
        <v>32</v>
      </c>
      <c r="H44" s="14">
        <f t="shared" si="0"/>
        <v>0</v>
      </c>
      <c r="I44" s="15" t="str">
        <f>IF(OR(F44&lt;5,F44&gt;10),"CHECK","-")</f>
        <v>CHECK</v>
      </c>
    </row>
    <row r="45" spans="1:10">
      <c r="C45" t="s">
        <v>94</v>
      </c>
      <c r="E45" t="s">
        <v>95</v>
      </c>
      <c r="F45" s="13">
        <v>123.16</v>
      </c>
      <c r="G45">
        <f t="shared" si="1"/>
        <v>33</v>
      </c>
      <c r="H45" s="14">
        <f t="shared" si="0"/>
        <v>0</v>
      </c>
      <c r="I45" s="15" t="str">
        <f>IF(OR(F45&lt;80,F45&gt;300),"CHECK","-")</f>
        <v>-</v>
      </c>
    </row>
    <row r="46" spans="1:10">
      <c r="C46" t="s">
        <v>96</v>
      </c>
      <c r="E46" t="s">
        <v>97</v>
      </c>
      <c r="F46" s="13">
        <v>27.2</v>
      </c>
      <c r="G46">
        <f t="shared" si="1"/>
        <v>34</v>
      </c>
      <c r="H46" s="14">
        <f t="shared" si="0"/>
        <v>0</v>
      </c>
      <c r="I46" s="15" t="str">
        <f>IF(OR(F46&lt;15,F46&gt;45),"CHECK","-")</f>
        <v>-</v>
      </c>
    </row>
    <row r="47" spans="1:10">
      <c r="C47" t="s">
        <v>98</v>
      </c>
      <c r="E47" t="s">
        <v>99</v>
      </c>
      <c r="F47" s="13">
        <v>198.1</v>
      </c>
      <c r="G47">
        <f t="shared" si="1"/>
        <v>35</v>
      </c>
      <c r="H47" s="14">
        <f t="shared" si="0"/>
        <v>0</v>
      </c>
      <c r="I47" s="15" t="str">
        <f>IF(OR(F47&lt;135,F47&gt;325),"CHECK","-")</f>
        <v>-</v>
      </c>
    </row>
    <row r="48" spans="1:10">
      <c r="C48" t="s">
        <v>100</v>
      </c>
      <c r="E48" t="s">
        <v>101</v>
      </c>
      <c r="F48" s="13">
        <v>32.200000000000003</v>
      </c>
      <c r="G48">
        <f t="shared" si="1"/>
        <v>36</v>
      </c>
      <c r="H48" s="14">
        <f t="shared" si="0"/>
        <v>0</v>
      </c>
      <c r="I48" s="15" t="str">
        <f>IF(OR(F48&lt;15,F48&gt;40),"CHECK","-")</f>
        <v>-</v>
      </c>
    </row>
    <row r="49" spans="3:9">
      <c r="C49" t="s">
        <v>102</v>
      </c>
      <c r="E49" t="s">
        <v>103</v>
      </c>
      <c r="F49" s="13">
        <v>66.959999999999994</v>
      </c>
      <c r="G49">
        <f t="shared" si="1"/>
        <v>37</v>
      </c>
      <c r="H49" s="14">
        <f t="shared" si="0"/>
        <v>0</v>
      </c>
      <c r="I49" s="15" t="str">
        <f>IF(OR(F49&lt;20,F49&gt;65),"CHECK","-")</f>
        <v>CHECK</v>
      </c>
    </row>
    <row r="50" spans="3:9">
      <c r="C50" t="s">
        <v>104</v>
      </c>
      <c r="E50" t="s">
        <v>105</v>
      </c>
      <c r="F50" s="13">
        <v>10.76</v>
      </c>
      <c r="G50">
        <f t="shared" si="1"/>
        <v>38</v>
      </c>
      <c r="H50" s="14">
        <f t="shared" si="0"/>
        <v>0</v>
      </c>
      <c r="I50" s="15" t="str">
        <f>IF(OR(F50&lt;8,F50&gt;15),"CHECK","-")</f>
        <v>-</v>
      </c>
    </row>
    <row r="51" spans="3:9">
      <c r="C51" t="s">
        <v>106</v>
      </c>
      <c r="E51" t="s">
        <v>107</v>
      </c>
      <c r="F51" s="13">
        <v>12.22</v>
      </c>
      <c r="G51">
        <f t="shared" si="1"/>
        <v>39</v>
      </c>
      <c r="H51" s="14">
        <f t="shared" si="0"/>
        <v>0</v>
      </c>
      <c r="I51" s="15" t="str">
        <f>IF(OR(F51&lt;10,F51&gt;20),"CHECK","-")</f>
        <v>-</v>
      </c>
    </row>
    <row r="52" spans="3:9">
      <c r="C52" t="s">
        <v>108</v>
      </c>
      <c r="E52" t="s">
        <v>109</v>
      </c>
      <c r="F52" s="13">
        <v>13.87</v>
      </c>
      <c r="G52">
        <f t="shared" si="1"/>
        <v>40</v>
      </c>
      <c r="H52" s="14">
        <f t="shared" si="0"/>
        <v>0</v>
      </c>
      <c r="I52" s="15" t="str">
        <f>IF(OR(F52&lt;10,F52&gt;15),"CHECK","-")</f>
        <v>-</v>
      </c>
    </row>
    <row r="53" spans="3:9">
      <c r="C53" t="s">
        <v>110</v>
      </c>
      <c r="E53" t="s">
        <v>111</v>
      </c>
      <c r="F53" s="13">
        <v>14.82</v>
      </c>
      <c r="G53">
        <f t="shared" si="1"/>
        <v>41</v>
      </c>
      <c r="H53" s="14">
        <f t="shared" si="0"/>
        <v>0</v>
      </c>
      <c r="I53" s="15" t="str">
        <f>IF(OR(F53&lt;10,F53&gt;20),"CHECK","-")</f>
        <v>-</v>
      </c>
    </row>
    <row r="54" spans="3:9">
      <c r="C54" t="s">
        <v>112</v>
      </c>
      <c r="E54" t="s">
        <v>113</v>
      </c>
      <c r="F54" s="13">
        <v>16.38</v>
      </c>
      <c r="G54">
        <f t="shared" si="1"/>
        <v>42</v>
      </c>
      <c r="H54" s="14">
        <f t="shared" si="0"/>
        <v>0</v>
      </c>
      <c r="I54" s="15" t="str">
        <f>IF(OR(F54&lt;12,F54&gt;35),"CHECK","-")</f>
        <v>-</v>
      </c>
    </row>
    <row r="55" spans="3:9">
      <c r="C55" t="s">
        <v>114</v>
      </c>
      <c r="E55" t="s">
        <v>115</v>
      </c>
      <c r="F55" s="13">
        <v>49.37</v>
      </c>
      <c r="G55">
        <f t="shared" si="1"/>
        <v>43</v>
      </c>
      <c r="H55" s="14">
        <f t="shared" si="0"/>
        <v>0</v>
      </c>
      <c r="I55" s="15" t="str">
        <f>IF(OR(F55&lt;20,F55&gt;90),"CHECK","-")</f>
        <v>-</v>
      </c>
    </row>
    <row r="56" spans="3:9">
      <c r="C56" t="s">
        <v>116</v>
      </c>
      <c r="E56" t="s">
        <v>117</v>
      </c>
      <c r="F56" s="13">
        <v>1977.7</v>
      </c>
      <c r="G56">
        <f t="shared" si="1"/>
        <v>44</v>
      </c>
      <c r="H56" s="14">
        <f t="shared" si="0"/>
        <v>0</v>
      </c>
      <c r="I56" s="15" t="str">
        <f>IF(OR(F56&lt;1500,F56&gt;2700),"CHECK","-")</f>
        <v>-</v>
      </c>
    </row>
    <row r="57" spans="3:9">
      <c r="C57" t="s">
        <v>118</v>
      </c>
      <c r="E57" t="s">
        <v>119</v>
      </c>
      <c r="F57" s="13">
        <v>36.06</v>
      </c>
      <c r="G57">
        <f t="shared" si="1"/>
        <v>45</v>
      </c>
      <c r="H57" s="14">
        <f t="shared" si="0"/>
        <v>0</v>
      </c>
      <c r="I57" s="15" t="str">
        <f>IF(OR(F57&lt;25,F57&gt;60),"CHECK","-")</f>
        <v>-</v>
      </c>
    </row>
    <row r="58" spans="3:9">
      <c r="C58" t="s">
        <v>120</v>
      </c>
      <c r="E58" t="s">
        <v>121</v>
      </c>
      <c r="F58" s="13">
        <v>27.2</v>
      </c>
      <c r="G58">
        <f t="shared" si="1"/>
        <v>46</v>
      </c>
      <c r="H58" s="14">
        <f t="shared" si="0"/>
        <v>0</v>
      </c>
      <c r="I58" s="15" t="str">
        <f>IF(OR(F58&lt;20,F58&gt;50),"CHECK","-")</f>
        <v>-</v>
      </c>
    </row>
    <row r="59" spans="3:9">
      <c r="C59" t="s">
        <v>122</v>
      </c>
      <c r="E59" t="s">
        <v>123</v>
      </c>
      <c r="F59" s="13">
        <v>23.88</v>
      </c>
      <c r="G59">
        <f t="shared" si="1"/>
        <v>47</v>
      </c>
      <c r="H59" s="14">
        <f t="shared" si="0"/>
        <v>0</v>
      </c>
      <c r="I59" s="15" t="str">
        <f>IF(OR(F59&lt;10,F59&gt;30),"CHECK","-")</f>
        <v>-</v>
      </c>
    </row>
    <row r="60" spans="3:9">
      <c r="C60" t="s">
        <v>124</v>
      </c>
      <c r="E60" t="s">
        <v>125</v>
      </c>
      <c r="F60" s="13">
        <v>10.98</v>
      </c>
      <c r="G60">
        <f t="shared" si="1"/>
        <v>48</v>
      </c>
      <c r="H60" s="14">
        <f t="shared" si="0"/>
        <v>0</v>
      </c>
      <c r="I60" s="15" t="str">
        <f>IF(OR(F60&lt;10,F60&gt;20),"CHECK","-")</f>
        <v>-</v>
      </c>
    </row>
    <row r="61" spans="3:9">
      <c r="C61" t="s">
        <v>126</v>
      </c>
      <c r="E61" t="s">
        <v>127</v>
      </c>
      <c r="F61" s="13">
        <v>14.72</v>
      </c>
      <c r="G61">
        <f t="shared" si="1"/>
        <v>49</v>
      </c>
      <c r="H61" s="14">
        <f t="shared" si="0"/>
        <v>0</v>
      </c>
      <c r="I61" s="15" t="str">
        <f>IF(OR(F61&lt;10,F61&gt;30),"CHECK","-")</f>
        <v>-</v>
      </c>
    </row>
    <row r="62" spans="3:9">
      <c r="C62" t="s">
        <v>128</v>
      </c>
      <c r="E62" t="s">
        <v>129</v>
      </c>
      <c r="F62" s="13">
        <v>47.81</v>
      </c>
      <c r="G62">
        <f t="shared" si="1"/>
        <v>50</v>
      </c>
      <c r="H62" s="14">
        <f t="shared" si="0"/>
        <v>0</v>
      </c>
      <c r="I62" s="15" t="str">
        <f>IF(OR(F62&lt;30,F62&gt;70),"CHECK","-")</f>
        <v>-</v>
      </c>
    </row>
    <row r="63" spans="3:9">
      <c r="C63" t="s">
        <v>130</v>
      </c>
      <c r="E63" t="s">
        <v>131</v>
      </c>
      <c r="F63" s="13">
        <v>59.27</v>
      </c>
      <c r="G63">
        <f t="shared" si="1"/>
        <v>51</v>
      </c>
      <c r="H63" s="14">
        <f t="shared" si="0"/>
        <v>0</v>
      </c>
      <c r="I63" s="15" t="str">
        <f>IF(OR(F63&lt;88,F63&gt;130),"CHECK","-")</f>
        <v>CHECK</v>
      </c>
    </row>
    <row r="64" spans="3:9">
      <c r="C64" t="s">
        <v>132</v>
      </c>
      <c r="E64" t="s">
        <v>133</v>
      </c>
      <c r="F64" s="13">
        <v>48.85</v>
      </c>
      <c r="G64">
        <f t="shared" si="1"/>
        <v>52</v>
      </c>
      <c r="H64" s="14">
        <f t="shared" si="0"/>
        <v>0</v>
      </c>
      <c r="I64" s="15" t="str">
        <f>IF(OR(F64&lt;20,F64&gt;75),"CHECK","-")</f>
        <v>-</v>
      </c>
    </row>
    <row r="65" spans="3:9">
      <c r="C65" t="s">
        <v>134</v>
      </c>
      <c r="E65" t="s">
        <v>135</v>
      </c>
      <c r="F65" s="13">
        <v>20.86</v>
      </c>
      <c r="G65">
        <f t="shared" si="1"/>
        <v>53</v>
      </c>
      <c r="H65" s="14">
        <f t="shared" si="0"/>
        <v>0</v>
      </c>
      <c r="I65" s="15" t="str">
        <f>IF(OR(F65&lt;10,F65&gt;25),"CHECK","-")</f>
        <v>-</v>
      </c>
    </row>
    <row r="66" spans="3:9">
      <c r="C66" t="s">
        <v>136</v>
      </c>
      <c r="E66" t="s">
        <v>137</v>
      </c>
      <c r="F66" s="13">
        <v>27.94</v>
      </c>
      <c r="G66">
        <f t="shared" si="1"/>
        <v>54</v>
      </c>
      <c r="H66" s="14">
        <f t="shared" si="0"/>
        <v>0</v>
      </c>
      <c r="I66" s="15" t="str">
        <f>IF(OR(F66&lt;15,F66&gt;40),"CHECK","-")</f>
        <v>-</v>
      </c>
    </row>
    <row r="67" spans="3:9">
      <c r="C67" t="s">
        <v>138</v>
      </c>
      <c r="E67" t="s">
        <v>139</v>
      </c>
      <c r="F67" s="13">
        <v>500.84</v>
      </c>
      <c r="G67">
        <f t="shared" si="1"/>
        <v>55</v>
      </c>
      <c r="H67" s="14">
        <f t="shared" si="0"/>
        <v>0</v>
      </c>
      <c r="I67" s="15" t="str">
        <f>IF(OR(F67&lt;225,F67&gt;650),"CHECK","-")</f>
        <v>-</v>
      </c>
    </row>
    <row r="68" spans="3:9">
      <c r="C68" t="s">
        <v>140</v>
      </c>
      <c r="E68" t="s">
        <v>141</v>
      </c>
      <c r="F68" s="13">
        <v>15.25</v>
      </c>
      <c r="G68">
        <f t="shared" si="1"/>
        <v>56</v>
      </c>
      <c r="H68" s="14">
        <f t="shared" si="0"/>
        <v>0</v>
      </c>
      <c r="I68" s="15" t="str">
        <f>IF(OR(F68&lt;9.5,F68&gt;20),"CHECK","-")</f>
        <v>-</v>
      </c>
    </row>
    <row r="69" spans="3:9">
      <c r="C69" t="s">
        <v>142</v>
      </c>
      <c r="E69" t="s">
        <v>143</v>
      </c>
      <c r="F69" s="13">
        <v>38.75</v>
      </c>
      <c r="G69">
        <f t="shared" si="1"/>
        <v>57</v>
      </c>
      <c r="H69" s="14">
        <f t="shared" si="0"/>
        <v>0</v>
      </c>
      <c r="I69" s="15" t="str">
        <f>IF(OR(F69&lt;25,F69&gt;67),"CHECK","-")</f>
        <v>-</v>
      </c>
    </row>
    <row r="70" spans="3:9">
      <c r="C70" t="s">
        <v>144</v>
      </c>
      <c r="E70" t="s">
        <v>145</v>
      </c>
      <c r="F70" s="13">
        <v>12.96</v>
      </c>
      <c r="G70">
        <f t="shared" si="1"/>
        <v>58</v>
      </c>
      <c r="H70" s="14">
        <f t="shared" si="0"/>
        <v>0</v>
      </c>
      <c r="I70" s="15" t="str">
        <f>IF(OR(F70&lt;9,F70&gt;20),"CHECK","-")</f>
        <v>-</v>
      </c>
    </row>
    <row r="71" spans="3:9">
      <c r="C71" t="s">
        <v>146</v>
      </c>
      <c r="E71" t="s">
        <v>147</v>
      </c>
      <c r="F71" s="13">
        <v>434.67</v>
      </c>
      <c r="G71">
        <f t="shared" si="1"/>
        <v>59</v>
      </c>
      <c r="H71" s="14">
        <f t="shared" si="0"/>
        <v>0</v>
      </c>
      <c r="I71" s="15" t="str">
        <f>IF(OR(F71&lt;275,F71&gt;650),"CHECK","-")</f>
        <v>-</v>
      </c>
    </row>
    <row r="72" spans="3:9">
      <c r="C72" t="s">
        <v>148</v>
      </c>
      <c r="E72" t="s">
        <v>149</v>
      </c>
      <c r="F72" s="13">
        <v>36.06</v>
      </c>
      <c r="G72">
        <f t="shared" si="1"/>
        <v>60</v>
      </c>
      <c r="H72" s="14">
        <f t="shared" si="0"/>
        <v>0</v>
      </c>
      <c r="I72" s="15" t="str">
        <f>IF(OR(F72&lt;30,F72&gt;100),"CHECK","-")</f>
        <v>-</v>
      </c>
    </row>
    <row r="73" spans="3:9">
      <c r="C73" t="s">
        <v>150</v>
      </c>
      <c r="E73" t="s">
        <v>151</v>
      </c>
      <c r="F73" s="13">
        <v>22.32</v>
      </c>
      <c r="G73">
        <f t="shared" si="1"/>
        <v>61</v>
      </c>
      <c r="H73" s="14">
        <f t="shared" si="0"/>
        <v>0</v>
      </c>
      <c r="I73" s="15" t="str">
        <f>IF(OR(F73&lt;14,F73&gt;50),"CHECK","-")</f>
        <v>-</v>
      </c>
    </row>
    <row r="74" spans="3:9">
      <c r="C74" t="s">
        <v>152</v>
      </c>
      <c r="E74" t="s">
        <v>153</v>
      </c>
      <c r="F74" s="13">
        <v>48.85</v>
      </c>
      <c r="G74">
        <f t="shared" si="1"/>
        <v>62</v>
      </c>
      <c r="H74" s="14">
        <f t="shared" si="0"/>
        <v>0</v>
      </c>
      <c r="I74" s="15" t="str">
        <f>IF(OR(F74&lt;44,F74&gt;125),"CHECK","-")</f>
        <v>-</v>
      </c>
    </row>
    <row r="75" spans="3:9">
      <c r="C75" t="s">
        <v>154</v>
      </c>
      <c r="E75" t="s">
        <v>155</v>
      </c>
      <c r="F75" s="13">
        <v>38.130000000000003</v>
      </c>
      <c r="G75">
        <f t="shared" si="1"/>
        <v>63</v>
      </c>
      <c r="H75" s="14">
        <f t="shared" si="0"/>
        <v>0</v>
      </c>
      <c r="I75" s="15" t="str">
        <f>IF(OR(F75&lt;20,F75&gt;80),"CHECK","-")</f>
        <v>-</v>
      </c>
    </row>
    <row r="76" spans="3:9">
      <c r="C76" t="s">
        <v>156</v>
      </c>
      <c r="E76" t="s">
        <v>157</v>
      </c>
      <c r="F76" s="13">
        <v>57.49</v>
      </c>
      <c r="G76">
        <f t="shared" si="1"/>
        <v>64</v>
      </c>
      <c r="H76" s="14">
        <f t="shared" si="0"/>
        <v>0</v>
      </c>
      <c r="I76" s="15" t="str">
        <f>IF(OR(F76&lt;25,F76&gt;70),"CHECK","-")</f>
        <v>-</v>
      </c>
    </row>
    <row r="77" spans="3:9">
      <c r="C77" t="s">
        <v>158</v>
      </c>
      <c r="E77" t="s">
        <v>159</v>
      </c>
      <c r="F77" s="13">
        <v>26.17</v>
      </c>
      <c r="G77">
        <f t="shared" si="1"/>
        <v>65</v>
      </c>
      <c r="H77" s="14">
        <f t="shared" si="0"/>
        <v>0</v>
      </c>
      <c r="I77" s="15" t="str">
        <f>IF(OR(F77&lt;20,F77&gt;50),"CHECK","-")</f>
        <v>-</v>
      </c>
    </row>
    <row r="78" spans="3:9">
      <c r="C78" t="s">
        <v>160</v>
      </c>
      <c r="E78" t="s">
        <v>161</v>
      </c>
      <c r="F78" s="13">
        <v>38.97</v>
      </c>
      <c r="G78">
        <f t="shared" si="1"/>
        <v>66</v>
      </c>
      <c r="H78" s="14">
        <f t="shared" si="0"/>
        <v>0</v>
      </c>
      <c r="I78" s="15" t="str">
        <f>IF(OR(F78&lt;15,F78&gt;75),"CHECK","-")</f>
        <v>-</v>
      </c>
    </row>
    <row r="79" spans="3:9">
      <c r="C79" t="s">
        <v>162</v>
      </c>
      <c r="E79" t="s">
        <v>163</v>
      </c>
      <c r="F79" s="13">
        <v>77.16</v>
      </c>
      <c r="G79">
        <f t="shared" si="1"/>
        <v>67</v>
      </c>
      <c r="H79" s="14">
        <f t="shared" si="0"/>
        <v>0</v>
      </c>
      <c r="I79" s="15" t="str">
        <f>IF(OR(F79&lt;50,F79&gt;100),"CHECK","-")</f>
        <v>-</v>
      </c>
    </row>
    <row r="80" spans="3:9">
      <c r="C80" t="s">
        <v>164</v>
      </c>
      <c r="E80" t="s">
        <v>165</v>
      </c>
      <c r="F80" s="13">
        <v>95.17</v>
      </c>
      <c r="G80">
        <f t="shared" si="1"/>
        <v>68</v>
      </c>
      <c r="H80" s="14">
        <f t="shared" si="0"/>
        <v>0</v>
      </c>
      <c r="I80" s="15" t="str">
        <f>IF(OR(F80&lt;40,F80&gt;120),"CHECK","-")</f>
        <v>-</v>
      </c>
    </row>
    <row r="81" spans="1:9">
      <c r="C81" t="s">
        <v>166</v>
      </c>
      <c r="E81" t="s">
        <v>167</v>
      </c>
      <c r="F81" s="13">
        <v>60.7</v>
      </c>
      <c r="G81">
        <f t="shared" si="1"/>
        <v>69</v>
      </c>
      <c r="H81" s="14">
        <f t="shared" si="0"/>
        <v>0</v>
      </c>
      <c r="I81" s="15" t="str">
        <f>IF(OR(F81&lt;48,F81&gt;150),"CHECK","-")</f>
        <v>-</v>
      </c>
    </row>
    <row r="82" spans="1:9">
      <c r="C82" t="s">
        <v>168</v>
      </c>
      <c r="E82" t="s">
        <v>169</v>
      </c>
      <c r="F82" s="13">
        <v>7.74</v>
      </c>
      <c r="G82">
        <f t="shared" si="1"/>
        <v>70</v>
      </c>
      <c r="H82" s="14">
        <f t="shared" si="0"/>
        <v>0</v>
      </c>
      <c r="I82" s="15" t="str">
        <f>IF(OR(F82&lt;7.5,F82&gt;25),"CHECK","-")</f>
        <v>-</v>
      </c>
    </row>
    <row r="83" spans="1:9" ht="13.5" thickBot="1">
      <c r="A83" s="8"/>
      <c r="B83" s="16"/>
      <c r="C83" s="8" t="s">
        <v>170</v>
      </c>
      <c r="D83" s="16"/>
      <c r="E83" s="16"/>
      <c r="F83" s="17">
        <f>SUM(F39:F82)</f>
        <v>4528.0200000000004</v>
      </c>
    </row>
    <row r="84" spans="1:9" ht="21" customHeight="1" thickTop="1">
      <c r="A84" s="12" t="s">
        <v>11</v>
      </c>
      <c r="C84" t="s">
        <v>171</v>
      </c>
      <c r="E84" t="s">
        <v>172</v>
      </c>
      <c r="F84" s="13">
        <v>570.55999999999995</v>
      </c>
      <c r="G84">
        <f>G82+1</f>
        <v>71</v>
      </c>
      <c r="H84" s="14">
        <f>IF(F83&gt;0,,1)</f>
        <v>0</v>
      </c>
      <c r="I84" s="15" t="str">
        <f>IF(OR(F84&lt;100,F84&gt;1253),"CHECK","-")</f>
        <v>-</v>
      </c>
    </row>
    <row r="85" spans="1:9" ht="12.75" customHeight="1">
      <c r="A85" s="12" t="s">
        <v>37</v>
      </c>
      <c r="C85" t="s">
        <v>173</v>
      </c>
    </row>
    <row r="86" spans="1:9" ht="12.75" customHeight="1">
      <c r="A86" s="12" t="s">
        <v>53</v>
      </c>
    </row>
    <row r="87" spans="1:9">
      <c r="A87" s="12" t="s">
        <v>71</v>
      </c>
    </row>
    <row r="88" spans="1:9" ht="13.5" thickBot="1">
      <c r="A88" s="8" t="s">
        <v>81</v>
      </c>
      <c r="B88" s="16"/>
      <c r="C88" s="16"/>
      <c r="D88" s="16"/>
      <c r="E88" s="16"/>
      <c r="F88" s="17"/>
    </row>
    <row r="89" spans="1:9" ht="13.5" thickTop="1">
      <c r="A89" s="20"/>
      <c r="D89" s="23" t="s">
        <v>174</v>
      </c>
      <c r="E89" s="24"/>
      <c r="F89" s="25">
        <f>F84+F83+F38+F33+F27+F23+F20+F17+F15+F11+F8</f>
        <v>16208.500000000002</v>
      </c>
      <c r="H89" s="14">
        <f>SUM(H3:H88)</f>
        <v>0</v>
      </c>
    </row>
    <row r="91" spans="1:9">
      <c r="B91" s="20" t="s">
        <v>175</v>
      </c>
    </row>
    <row r="92" spans="1:9">
      <c r="B92" s="20"/>
    </row>
    <row r="93" spans="1:9">
      <c r="D93" s="24" t="s">
        <v>176</v>
      </c>
      <c r="F93" s="26" t="s">
        <v>7</v>
      </c>
    </row>
    <row r="94" spans="1:9">
      <c r="C94" s="27"/>
      <c r="D94" s="27" t="s">
        <v>11</v>
      </c>
      <c r="E94" s="28"/>
      <c r="F94" s="29">
        <f>ROUND(F84/5,2)+F8</f>
        <v>1686.4499999999998</v>
      </c>
    </row>
    <row r="95" spans="1:9">
      <c r="C95" s="12"/>
      <c r="D95" s="12" t="s">
        <v>23</v>
      </c>
      <c r="F95" s="29">
        <f>F11+0.01</f>
        <v>795.52</v>
      </c>
    </row>
    <row r="96" spans="1:9">
      <c r="C96" s="12"/>
      <c r="D96" s="12" t="s">
        <v>29</v>
      </c>
      <c r="F96" s="29">
        <f>F15</f>
        <v>1490.8899999999999</v>
      </c>
    </row>
    <row r="97" spans="1:6">
      <c r="C97" s="12"/>
      <c r="D97" s="12" t="s">
        <v>37</v>
      </c>
      <c r="F97" s="29">
        <f>ROUND(F84/5,2)+F17</f>
        <v>239.67000000000002</v>
      </c>
    </row>
    <row r="98" spans="1:6">
      <c r="C98" s="12"/>
      <c r="D98" s="12" t="s">
        <v>41</v>
      </c>
      <c r="F98" s="29">
        <f>F20</f>
        <v>291.18</v>
      </c>
    </row>
    <row r="99" spans="1:6">
      <c r="C99" s="12"/>
      <c r="D99" s="12" t="s">
        <v>47</v>
      </c>
      <c r="F99" s="29">
        <f>F23</f>
        <v>201.58</v>
      </c>
    </row>
    <row r="100" spans="1:6">
      <c r="C100" s="12"/>
      <c r="D100" s="12" t="s">
        <v>53</v>
      </c>
      <c r="F100" s="29">
        <f>F27</f>
        <v>3466.21</v>
      </c>
    </row>
    <row r="101" spans="1:6">
      <c r="C101" s="12"/>
      <c r="D101" s="12" t="s">
        <v>53</v>
      </c>
      <c r="F101" s="29">
        <f>ROUND(F84/5,2)+F33</f>
        <v>154.30000000000001</v>
      </c>
    </row>
    <row r="102" spans="1:6">
      <c r="C102" s="12"/>
      <c r="D102" s="12" t="s">
        <v>71</v>
      </c>
      <c r="F102" s="30">
        <f>ROUND(F84/5,2)+F38</f>
        <v>3240.57</v>
      </c>
    </row>
    <row r="103" spans="1:6">
      <c r="C103" s="12"/>
      <c r="D103" s="12" t="s">
        <v>81</v>
      </c>
      <c r="F103" s="30">
        <f>ROUND(F84/5,2)+F83</f>
        <v>4642.13</v>
      </c>
    </row>
    <row r="104" spans="1:6">
      <c r="C104" s="12"/>
      <c r="F104" s="29"/>
    </row>
    <row r="105" spans="1:6">
      <c r="C105" s="12"/>
      <c r="D105" s="12" t="s">
        <v>177</v>
      </c>
      <c r="E105" s="24"/>
      <c r="F105" s="29">
        <f>SUM(F94:F104)</f>
        <v>16208.5</v>
      </c>
    </row>
    <row r="106" spans="1:6">
      <c r="C106" s="12"/>
      <c r="D106" s="12"/>
      <c r="E106" s="24"/>
      <c r="F106" s="29"/>
    </row>
    <row r="107" spans="1:6">
      <c r="A107" s="12" t="s">
        <v>207</v>
      </c>
      <c r="C107" s="12"/>
      <c r="D107" s="31" t="s">
        <v>178</v>
      </c>
      <c r="F107" s="29"/>
    </row>
    <row r="108" spans="1:6">
      <c r="C108" s="22"/>
      <c r="D108" s="12"/>
      <c r="E108" s="24"/>
      <c r="F108" s="29"/>
    </row>
    <row r="109" spans="1:6">
      <c r="C109" s="12"/>
      <c r="D109" s="12"/>
      <c r="E109" s="24"/>
      <c r="F109" s="29"/>
    </row>
    <row r="110" spans="1:6">
      <c r="C110" s="12"/>
      <c r="D110" s="12"/>
      <c r="E110" s="24"/>
      <c r="F110" s="29"/>
    </row>
    <row r="111" spans="1:6">
      <c r="C111" s="12"/>
      <c r="D111" s="12"/>
      <c r="E111" s="24"/>
      <c r="F111" s="29"/>
    </row>
    <row r="112" spans="1:6">
      <c r="C112" s="12"/>
      <c r="D112" s="12"/>
      <c r="E112" s="24"/>
      <c r="F112" s="29"/>
    </row>
    <row r="113" spans="3:6">
      <c r="C113" s="12"/>
      <c r="D113" s="12"/>
      <c r="E113" s="24"/>
      <c r="F113" s="29"/>
    </row>
    <row r="114" spans="3:6">
      <c r="C114" s="12"/>
      <c r="D114" s="12"/>
      <c r="E114" s="24"/>
      <c r="F114" s="29"/>
    </row>
    <row r="115" spans="3:6">
      <c r="C115" s="12"/>
      <c r="D115" s="12"/>
      <c r="E115" s="24"/>
      <c r="F115" s="29"/>
    </row>
    <row r="116" spans="3:6">
      <c r="C116" s="12"/>
      <c r="D116" s="12"/>
      <c r="E116" s="24"/>
      <c r="F116" s="29"/>
    </row>
    <row r="117" spans="3:6">
      <c r="C117" s="12"/>
      <c r="D117" s="12"/>
      <c r="E117" s="24"/>
      <c r="F117" s="29"/>
    </row>
    <row r="118" spans="3:6">
      <c r="C118" s="12"/>
      <c r="D118" s="12"/>
      <c r="E118" s="24"/>
      <c r="F118" s="29"/>
    </row>
    <row r="119" spans="3:6">
      <c r="C119" s="12"/>
      <c r="D119" s="12"/>
      <c r="E119" s="24"/>
      <c r="F119" s="29"/>
    </row>
    <row r="120" spans="3:6">
      <c r="C120" s="12"/>
      <c r="D120" s="12"/>
      <c r="E120" s="24"/>
      <c r="F120" s="29"/>
    </row>
    <row r="121" spans="3:6">
      <c r="C121" s="12"/>
      <c r="D121" s="12"/>
      <c r="E121" s="24"/>
      <c r="F121" s="29"/>
    </row>
    <row r="122" spans="3:6">
      <c r="C122" s="12"/>
      <c r="D122" s="12"/>
      <c r="E122" s="24"/>
      <c r="F122" s="29"/>
    </row>
    <row r="123" spans="3:6">
      <c r="C123" s="12"/>
      <c r="D123" s="12"/>
      <c r="E123" s="24"/>
      <c r="F123" s="29"/>
    </row>
    <row r="124" spans="3:6">
      <c r="C124" s="12"/>
      <c r="D124" s="12"/>
      <c r="E124" s="24"/>
      <c r="F124" s="29"/>
    </row>
    <row r="125" spans="3:6">
      <c r="C125" s="12"/>
      <c r="D125" s="12"/>
      <c r="E125" s="24"/>
      <c r="F125" s="29"/>
    </row>
    <row r="126" spans="3:6">
      <c r="C126" s="12"/>
      <c r="D126" s="12"/>
      <c r="E126" s="24"/>
      <c r="F126" s="29"/>
    </row>
    <row r="127" spans="3:6">
      <c r="C127" s="12"/>
      <c r="D127" s="12"/>
      <c r="E127" s="24"/>
      <c r="F127" s="29"/>
    </row>
    <row r="128" spans="3:6">
      <c r="C128" s="12"/>
      <c r="D128" s="12"/>
      <c r="E128" s="24"/>
      <c r="F128" s="29"/>
    </row>
    <row r="129" spans="1:6">
      <c r="C129" s="12"/>
      <c r="D129" s="12"/>
      <c r="E129" s="24"/>
      <c r="F129" s="29"/>
    </row>
    <row r="130" spans="1:6">
      <c r="C130" s="12"/>
      <c r="D130" s="12"/>
      <c r="E130" s="24"/>
      <c r="F130" s="29"/>
    </row>
    <row r="131" spans="1:6">
      <c r="C131" s="12"/>
      <c r="D131" s="12"/>
      <c r="E131" s="24"/>
      <c r="F131" s="29"/>
    </row>
    <row r="132" spans="1:6">
      <c r="C132" s="12"/>
      <c r="D132" s="12"/>
      <c r="E132" s="24"/>
      <c r="F132" s="24" t="s">
        <v>180</v>
      </c>
    </row>
    <row r="133" spans="1:6">
      <c r="A133" s="12" t="s">
        <v>181</v>
      </c>
      <c r="C133" s="12"/>
      <c r="E133" s="24"/>
      <c r="F133" s="29"/>
    </row>
    <row r="134" spans="1:6">
      <c r="C134" s="12"/>
      <c r="D134" s="12"/>
      <c r="E134" s="24"/>
    </row>
    <row r="135" spans="1:6">
      <c r="A135" s="32" t="s">
        <v>182</v>
      </c>
      <c r="D135" s="12"/>
    </row>
    <row r="136" spans="1:6">
      <c r="A136" s="33"/>
      <c r="D136" s="12"/>
    </row>
    <row r="137" spans="1:6" ht="21" customHeight="1">
      <c r="A137" s="33" t="s">
        <v>183</v>
      </c>
    </row>
    <row r="138" spans="1:6">
      <c r="A138" s="33"/>
    </row>
    <row r="139" spans="1:6" ht="14.25" customHeight="1">
      <c r="A139" s="33" t="s">
        <v>184</v>
      </c>
    </row>
    <row r="140" spans="1:6">
      <c r="A140" s="33" t="s">
        <v>185</v>
      </c>
    </row>
    <row r="141" spans="1:6">
      <c r="A141" s="33" t="s">
        <v>186</v>
      </c>
    </row>
    <row r="142" spans="1:6">
      <c r="A142" s="33" t="s">
        <v>187</v>
      </c>
    </row>
    <row r="143" spans="1:6">
      <c r="A143" s="33" t="s">
        <v>188</v>
      </c>
    </row>
    <row r="144" spans="1:6">
      <c r="A144" s="33"/>
    </row>
    <row r="145" spans="1:1" ht="12.75" customHeight="1">
      <c r="A145" s="32" t="s">
        <v>189</v>
      </c>
    </row>
    <row r="146" spans="1:1">
      <c r="A146" s="33" t="s">
        <v>190</v>
      </c>
    </row>
    <row r="147" spans="1:1">
      <c r="A147" s="33" t="s">
        <v>191</v>
      </c>
    </row>
    <row r="148" spans="1:1">
      <c r="A148" s="33" t="s">
        <v>192</v>
      </c>
    </row>
    <row r="149" spans="1:1">
      <c r="A149" s="33" t="s">
        <v>193</v>
      </c>
    </row>
    <row r="150" spans="1:1">
      <c r="A150" s="33"/>
    </row>
    <row r="151" spans="1:1" ht="17.25" customHeight="1">
      <c r="A151" s="32" t="s">
        <v>194</v>
      </c>
    </row>
    <row r="152" spans="1:1">
      <c r="A152" s="33" t="s">
        <v>195</v>
      </c>
    </row>
    <row r="153" spans="1:1">
      <c r="A153" s="33" t="s">
        <v>196</v>
      </c>
    </row>
    <row r="154" spans="1:1">
      <c r="A154" s="33" t="s">
        <v>197</v>
      </c>
    </row>
    <row r="155" spans="1:1">
      <c r="A155" s="33" t="s">
        <v>198</v>
      </c>
    </row>
    <row r="156" spans="1:1">
      <c r="A156" s="33" t="s">
        <v>199</v>
      </c>
    </row>
    <row r="157" spans="1:1">
      <c r="A157" s="33" t="s">
        <v>200</v>
      </c>
    </row>
    <row r="158" spans="1:1">
      <c r="A158" s="33"/>
    </row>
    <row r="159" spans="1:1" ht="13.5" customHeight="1">
      <c r="A159" s="32" t="s">
        <v>201</v>
      </c>
    </row>
    <row r="160" spans="1:1">
      <c r="A160" s="33" t="s">
        <v>202</v>
      </c>
    </row>
    <row r="161" spans="1:1">
      <c r="A161" s="33" t="s">
        <v>203</v>
      </c>
    </row>
    <row r="162" spans="1:1">
      <c r="A162" s="33" t="s">
        <v>204</v>
      </c>
    </row>
    <row r="163" spans="1:1">
      <c r="A163" s="33"/>
    </row>
    <row r="164" spans="1:1" ht="15" customHeight="1">
      <c r="A164" s="32" t="s">
        <v>205</v>
      </c>
    </row>
    <row r="165" spans="1:1">
      <c r="A165" s="33"/>
    </row>
    <row r="166" spans="1:1">
      <c r="A166" s="33" t="s">
        <v>206</v>
      </c>
    </row>
    <row r="167" spans="1:1">
      <c r="A167" s="33"/>
    </row>
    <row r="168" spans="1:1">
      <c r="A168" s="33"/>
    </row>
    <row r="169" spans="1:1">
      <c r="A169" s="33"/>
    </row>
    <row r="170" spans="1:1">
      <c r="A170" s="33"/>
    </row>
    <row r="171" spans="1:1">
      <c r="A171" s="33"/>
    </row>
    <row r="172" spans="1:1">
      <c r="A172" s="33"/>
    </row>
    <row r="173" spans="1:1">
      <c r="A173" s="33"/>
    </row>
    <row r="174" spans="1:1">
      <c r="A174" s="33"/>
    </row>
    <row r="175" spans="1:1">
      <c r="A175" s="33"/>
    </row>
    <row r="176" spans="1:1">
      <c r="A176" s="33"/>
    </row>
    <row r="177" spans="1:1">
      <c r="A177" s="33"/>
    </row>
    <row r="178" spans="1:1">
      <c r="A178" s="33"/>
    </row>
    <row r="179" spans="1:1">
      <c r="A179" s="33"/>
    </row>
    <row r="180" spans="1:1">
      <c r="A180" s="33"/>
    </row>
    <row r="181" spans="1:1">
      <c r="A181" s="33"/>
    </row>
    <row r="182" spans="1:1">
      <c r="A182" s="33"/>
    </row>
    <row r="183" spans="1:1">
      <c r="A183" s="33"/>
    </row>
    <row r="184" spans="1:1">
      <c r="A184" s="33"/>
    </row>
    <row r="185" spans="1:1">
      <c r="A185" s="33"/>
    </row>
    <row r="186" spans="1:1">
      <c r="A186" s="33"/>
    </row>
    <row r="187" spans="1:1">
      <c r="A187" s="33"/>
    </row>
    <row r="188" spans="1:1">
      <c r="A188" s="33"/>
    </row>
    <row r="189" spans="1:1">
      <c r="A189" s="33"/>
    </row>
    <row r="190" spans="1:1">
      <c r="A190" s="33"/>
    </row>
    <row r="191" spans="1:1">
      <c r="A191" s="33"/>
    </row>
    <row r="192" spans="1:1">
      <c r="A192" s="33"/>
    </row>
    <row r="193" spans="1:1">
      <c r="A193" s="33"/>
    </row>
    <row r="194" spans="1:1">
      <c r="A194" s="33"/>
    </row>
    <row r="195" spans="1:1">
      <c r="A195" s="33"/>
    </row>
    <row r="196" spans="1:1">
      <c r="A196" s="33"/>
    </row>
    <row r="197" spans="1:1">
      <c r="A197" s="33"/>
    </row>
    <row r="198" spans="1:1">
      <c r="A198" s="33"/>
    </row>
    <row r="199" spans="1:1">
      <c r="A199" s="33"/>
    </row>
    <row r="200" spans="1:1">
      <c r="A200" s="33"/>
    </row>
    <row r="201" spans="1:1">
      <c r="A201" s="33"/>
    </row>
    <row r="202" spans="1:1">
      <c r="A202" s="33"/>
    </row>
    <row r="203" spans="1:1">
      <c r="A203" s="33"/>
    </row>
    <row r="204" spans="1:1">
      <c r="A204" s="33"/>
    </row>
    <row r="205" spans="1:1">
      <c r="A205" s="33"/>
    </row>
    <row r="206" spans="1:1">
      <c r="A206" s="33"/>
    </row>
    <row r="207" spans="1:1">
      <c r="A207" s="33"/>
    </row>
    <row r="208" spans="1:1">
      <c r="A208" s="33"/>
    </row>
    <row r="209" spans="1:1">
      <c r="A209" s="33"/>
    </row>
    <row r="210" spans="1:1">
      <c r="A210" s="33"/>
    </row>
    <row r="211" spans="1:1">
      <c r="A211" s="33"/>
    </row>
    <row r="212" spans="1:1">
      <c r="A212" s="33"/>
    </row>
    <row r="213" spans="1:1">
      <c r="A213" s="33"/>
    </row>
    <row r="214" spans="1:1">
      <c r="A214" s="33"/>
    </row>
    <row r="215" spans="1:1">
      <c r="A215" s="33"/>
    </row>
    <row r="216" spans="1:1">
      <c r="A216" s="33"/>
    </row>
    <row r="217" spans="1:1">
      <c r="A217" s="33"/>
    </row>
    <row r="218" spans="1:1">
      <c r="A218" s="33"/>
    </row>
    <row r="219" spans="1:1">
      <c r="A219" s="33"/>
    </row>
    <row r="220" spans="1:1">
      <c r="A220" s="33"/>
    </row>
    <row r="221" spans="1:1">
      <c r="A221" s="33"/>
    </row>
    <row r="222" spans="1:1">
      <c r="A222" s="33"/>
    </row>
    <row r="223" spans="1:1">
      <c r="A223" s="33"/>
    </row>
    <row r="224" spans="1:1">
      <c r="A224" s="33"/>
    </row>
    <row r="225" spans="1:1">
      <c r="A225" s="33"/>
    </row>
    <row r="226" spans="1:1">
      <c r="A226" s="33"/>
    </row>
    <row r="227" spans="1:1">
      <c r="A227" s="33"/>
    </row>
    <row r="228" spans="1:1">
      <c r="A228" s="33"/>
    </row>
    <row r="229" spans="1:1">
      <c r="A229" s="33"/>
    </row>
    <row r="230" spans="1:1">
      <c r="A230" s="33"/>
    </row>
    <row r="231" spans="1:1">
      <c r="A231" s="33"/>
    </row>
    <row r="232" spans="1:1">
      <c r="A232" s="33"/>
    </row>
    <row r="233" spans="1:1">
      <c r="A233" s="33"/>
    </row>
    <row r="234" spans="1:1">
      <c r="A234" s="33"/>
    </row>
    <row r="235" spans="1:1">
      <c r="A235" s="33"/>
    </row>
    <row r="236" spans="1:1">
      <c r="A236" s="33"/>
    </row>
    <row r="237" spans="1:1">
      <c r="A237" s="33"/>
    </row>
    <row r="238" spans="1:1">
      <c r="A238" s="33"/>
    </row>
    <row r="239" spans="1:1">
      <c r="A239" s="33"/>
    </row>
    <row r="240" spans="1:1">
      <c r="A240" s="33"/>
    </row>
    <row r="241" spans="1:1">
      <c r="A241" s="33"/>
    </row>
    <row r="242" spans="1:1">
      <c r="A242" s="33"/>
    </row>
    <row r="243" spans="1:1">
      <c r="A243" s="33"/>
    </row>
    <row r="244" spans="1:1">
      <c r="A244" s="33"/>
    </row>
    <row r="245" spans="1:1">
      <c r="A245" s="33"/>
    </row>
    <row r="246" spans="1:1">
      <c r="A246" s="33"/>
    </row>
    <row r="247" spans="1:1">
      <c r="A247" s="33"/>
    </row>
    <row r="248" spans="1:1">
      <c r="A248" s="33"/>
    </row>
    <row r="249" spans="1:1">
      <c r="A249" s="33"/>
    </row>
    <row r="250" spans="1:1">
      <c r="A250" s="33"/>
    </row>
    <row r="251" spans="1:1">
      <c r="A251" s="33"/>
    </row>
    <row r="252" spans="1:1">
      <c r="A252" s="33"/>
    </row>
    <row r="253" spans="1:1">
      <c r="A253" s="33"/>
    </row>
    <row r="254" spans="1:1">
      <c r="A254" s="33"/>
    </row>
    <row r="255" spans="1:1">
      <c r="A255" s="33"/>
    </row>
    <row r="256" spans="1:1">
      <c r="A256" s="33"/>
    </row>
    <row r="257" spans="1:1">
      <c r="A257" s="33"/>
    </row>
    <row r="258" spans="1:1">
      <c r="A258" s="33"/>
    </row>
    <row r="259" spans="1:1">
      <c r="A259" s="33"/>
    </row>
    <row r="260" spans="1:1">
      <c r="A260" s="33"/>
    </row>
    <row r="261" spans="1:1">
      <c r="A261" s="33"/>
    </row>
    <row r="262" spans="1:1">
      <c r="A262" s="33"/>
    </row>
    <row r="263" spans="1:1">
      <c r="A263" s="33"/>
    </row>
    <row r="264" spans="1:1">
      <c r="A264" s="33"/>
    </row>
    <row r="265" spans="1:1">
      <c r="A265" s="33"/>
    </row>
    <row r="266" spans="1:1">
      <c r="A266" s="33"/>
    </row>
    <row r="267" spans="1:1">
      <c r="A267" s="33"/>
    </row>
    <row r="268" spans="1:1">
      <c r="A268" s="33"/>
    </row>
    <row r="269" spans="1:1">
      <c r="A269" s="33"/>
    </row>
    <row r="270" spans="1:1">
      <c r="A270" s="33"/>
    </row>
    <row r="271" spans="1:1">
      <c r="A271" s="33"/>
    </row>
    <row r="272" spans="1:1">
      <c r="A272" s="33"/>
    </row>
    <row r="273" spans="1:1">
      <c r="A273" s="33"/>
    </row>
    <row r="274" spans="1:1">
      <c r="A274" s="33"/>
    </row>
    <row r="275" spans="1:1">
      <c r="A275" s="33"/>
    </row>
    <row r="276" spans="1:1">
      <c r="A276" s="33"/>
    </row>
    <row r="277" spans="1:1">
      <c r="A277" s="33"/>
    </row>
    <row r="278" spans="1:1">
      <c r="A278" s="33"/>
    </row>
    <row r="279" spans="1:1">
      <c r="A279" s="33"/>
    </row>
    <row r="280" spans="1:1">
      <c r="A280" s="33"/>
    </row>
    <row r="281" spans="1:1">
      <c r="A281" s="33"/>
    </row>
    <row r="282" spans="1:1">
      <c r="A282" s="33"/>
    </row>
    <row r="283" spans="1:1">
      <c r="A283" s="33"/>
    </row>
    <row r="284" spans="1:1">
      <c r="A284" s="33"/>
    </row>
    <row r="285" spans="1:1">
      <c r="A285" s="33"/>
    </row>
    <row r="286" spans="1:1">
      <c r="A286" s="33"/>
    </row>
    <row r="287" spans="1:1">
      <c r="A287" s="33"/>
    </row>
    <row r="288" spans="1:1">
      <c r="A288" s="33"/>
    </row>
    <row r="289" spans="1:1">
      <c r="A289" s="33"/>
    </row>
    <row r="290" spans="1:1">
      <c r="A290" s="33"/>
    </row>
    <row r="291" spans="1:1">
      <c r="A291" s="33"/>
    </row>
    <row r="292" spans="1:1">
      <c r="A292" s="33"/>
    </row>
    <row r="293" spans="1:1">
      <c r="A293" s="33"/>
    </row>
    <row r="294" spans="1:1">
      <c r="A294" s="33"/>
    </row>
    <row r="295" spans="1:1">
      <c r="A295" s="33"/>
    </row>
    <row r="296" spans="1:1">
      <c r="A296" s="33"/>
    </row>
    <row r="297" spans="1:1">
      <c r="A297" s="33"/>
    </row>
    <row r="298" spans="1:1">
      <c r="A298" s="33"/>
    </row>
    <row r="299" spans="1:1">
      <c r="A299" s="33"/>
    </row>
    <row r="300" spans="1:1">
      <c r="A300" s="33"/>
    </row>
    <row r="301" spans="1:1">
      <c r="A301" s="33"/>
    </row>
    <row r="302" spans="1:1">
      <c r="A302" s="33"/>
    </row>
    <row r="303" spans="1:1">
      <c r="A303" s="33"/>
    </row>
    <row r="304" spans="1:1">
      <c r="A304" s="33"/>
    </row>
    <row r="305" spans="1:1">
      <c r="A305" s="33"/>
    </row>
    <row r="306" spans="1:1">
      <c r="A306" s="33"/>
    </row>
    <row r="307" spans="1:1">
      <c r="A307" s="33"/>
    </row>
    <row r="308" spans="1:1">
      <c r="A308" s="33"/>
    </row>
    <row r="309" spans="1:1">
      <c r="A309" s="33"/>
    </row>
    <row r="310" spans="1:1">
      <c r="A310" s="33"/>
    </row>
    <row r="311" spans="1:1">
      <c r="A311" s="33"/>
    </row>
    <row r="312" spans="1:1">
      <c r="A312" s="33"/>
    </row>
    <row r="313" spans="1:1">
      <c r="A313" s="33"/>
    </row>
    <row r="314" spans="1:1">
      <c r="A314" s="33"/>
    </row>
    <row r="315" spans="1:1">
      <c r="A315" s="33"/>
    </row>
    <row r="316" spans="1:1">
      <c r="A316" s="33"/>
    </row>
    <row r="317" spans="1:1">
      <c r="A317" s="33"/>
    </row>
    <row r="318" spans="1:1">
      <c r="A318" s="33"/>
    </row>
    <row r="319" spans="1:1">
      <c r="A319" s="33"/>
    </row>
    <row r="320" spans="1:1">
      <c r="A320" s="33"/>
    </row>
    <row r="321" spans="1:1">
      <c r="A321" s="33"/>
    </row>
    <row r="322" spans="1:1">
      <c r="A322" s="33"/>
    </row>
    <row r="323" spans="1:1">
      <c r="A323" s="33"/>
    </row>
    <row r="324" spans="1:1">
      <c r="A324" s="33"/>
    </row>
    <row r="325" spans="1:1">
      <c r="A325" s="33"/>
    </row>
    <row r="326" spans="1:1">
      <c r="A326" s="33"/>
    </row>
    <row r="327" spans="1:1">
      <c r="A327" s="33"/>
    </row>
    <row r="328" spans="1:1">
      <c r="A328" s="33"/>
    </row>
    <row r="329" spans="1:1">
      <c r="A329" s="33"/>
    </row>
    <row r="330" spans="1:1">
      <c r="A330" s="33"/>
    </row>
    <row r="331" spans="1:1">
      <c r="A331" s="33"/>
    </row>
    <row r="332" spans="1:1">
      <c r="A332" s="33"/>
    </row>
  </sheetData>
  <pageMargins left="0.57999999999999996" right="0.27" top="1.32" bottom="0.44" header="0.28999999999999998" footer="0.25"/>
  <pageSetup orientation="portrait" horizontalDpi="4294967292" r:id="rId1"/>
  <headerFooter alignWithMargins="0">
    <oddHeader>&amp;C&amp;"Arial,Bold"&amp;12&amp;F - &amp;A</oddHeader>
    <oddFooter>&amp;LPage &amp;P&amp;C73 ACCOUNTS UPDATED &amp;D&amp;R(HOLE PUNCH SET AT 7)</oddFooter>
  </headerFooter>
  <rowBreaks count="2" manualBreakCount="2">
    <brk id="38" max="16383" man="1"/>
    <brk id="83" max="16383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332"/>
  <sheetViews>
    <sheetView topLeftCell="A7" zoomScaleNormal="100" workbookViewId="0">
      <selection activeCell="F24" sqref="F24"/>
    </sheetView>
  </sheetViews>
  <sheetFormatPr defaultRowHeight="12.75"/>
  <cols>
    <col min="1" max="1" width="17.42578125" style="12" customWidth="1"/>
    <col min="2" max="2" width="5.85546875" customWidth="1"/>
    <col min="3" max="3" width="38" customWidth="1"/>
    <col min="4" max="4" width="6.7109375" customWidth="1"/>
    <col min="5" max="5" width="11.28515625" customWidth="1"/>
    <col min="6" max="6" width="14.28515625" style="3" customWidth="1"/>
    <col min="7" max="7" width="4.42578125" customWidth="1"/>
    <col min="8" max="8" width="10.5703125" style="14" customWidth="1"/>
    <col min="9" max="9" width="15" style="15" customWidth="1"/>
    <col min="10" max="13" width="9.140625" style="7" customWidth="1"/>
  </cols>
  <sheetData>
    <row r="1" spans="1:9">
      <c r="A1" s="1" t="s">
        <v>0</v>
      </c>
      <c r="B1" s="2"/>
      <c r="C1" s="2"/>
      <c r="G1" s="4" t="s">
        <v>1</v>
      </c>
      <c r="H1" s="5" t="s">
        <v>2</v>
      </c>
      <c r="I1" s="6" t="s">
        <v>3</v>
      </c>
    </row>
    <row r="2" spans="1:9" ht="13.5" thickBot="1">
      <c r="A2" s="8" t="s">
        <v>4</v>
      </c>
      <c r="B2" s="8"/>
      <c r="C2" s="8" t="s">
        <v>5</v>
      </c>
      <c r="D2" s="8"/>
      <c r="E2" s="9" t="s">
        <v>6</v>
      </c>
      <c r="F2" s="10" t="s">
        <v>7</v>
      </c>
      <c r="G2" s="11" t="s">
        <v>8</v>
      </c>
      <c r="H2" s="5" t="s">
        <v>9</v>
      </c>
      <c r="I2" s="6" t="s">
        <v>10</v>
      </c>
    </row>
    <row r="3" spans="1:9" ht="21" customHeight="1" thickTop="1">
      <c r="A3" s="12" t="s">
        <v>11</v>
      </c>
      <c r="C3" t="s">
        <v>12</v>
      </c>
      <c r="E3" t="s">
        <v>13</v>
      </c>
      <c r="F3" s="13">
        <v>1574.56</v>
      </c>
      <c r="G3">
        <v>1</v>
      </c>
      <c r="H3" s="14">
        <f>IF(F3&gt;0,,1)</f>
        <v>0</v>
      </c>
      <c r="I3" s="15" t="str">
        <f>IF(OR(F3&lt;300,F3&gt;2850),"CHECK","-")</f>
        <v>-</v>
      </c>
    </row>
    <row r="4" spans="1:9">
      <c r="C4" t="s">
        <v>14</v>
      </c>
      <c r="E4" t="s">
        <v>15</v>
      </c>
      <c r="F4" s="13">
        <v>38.54</v>
      </c>
      <c r="G4">
        <f>G3+1</f>
        <v>2</v>
      </c>
      <c r="H4" s="14">
        <f>IF(F4&gt;0,,1)</f>
        <v>0</v>
      </c>
      <c r="I4" s="15" t="str">
        <f>IF(OR(F4&lt;5,F4&gt;30),"CHECK","-")</f>
        <v>CHECK</v>
      </c>
    </row>
    <row r="5" spans="1:9">
      <c r="C5" t="s">
        <v>16</v>
      </c>
      <c r="E5" t="s">
        <v>17</v>
      </c>
      <c r="F5" s="13">
        <v>8.81</v>
      </c>
      <c r="G5">
        <v>3</v>
      </c>
      <c r="H5" s="14">
        <f>IF(F5&gt;0,,1)</f>
        <v>0</v>
      </c>
      <c r="I5" s="15" t="str">
        <f>IF(OR(F5&lt;5,F5&gt;15),"CHECK","-")</f>
        <v>-</v>
      </c>
    </row>
    <row r="6" spans="1:9">
      <c r="C6" t="s">
        <v>18</v>
      </c>
      <c r="E6" t="s">
        <v>19</v>
      </c>
      <c r="F6" s="13">
        <v>11.8</v>
      </c>
      <c r="G6">
        <f>G5+1</f>
        <v>4</v>
      </c>
      <c r="H6" s="14">
        <f>IF(F6&gt;0,,1)</f>
        <v>0</v>
      </c>
      <c r="I6" s="15" t="str">
        <f>IF(OR(F6&lt;5,F6&gt;15),"CHECK","-")</f>
        <v>-</v>
      </c>
    </row>
    <row r="7" spans="1:9">
      <c r="C7" t="s">
        <v>20</v>
      </c>
      <c r="E7" t="s">
        <v>21</v>
      </c>
      <c r="F7" s="13">
        <v>9.77</v>
      </c>
      <c r="G7">
        <f>G6+1</f>
        <v>5</v>
      </c>
      <c r="H7" s="14">
        <f>IF(F7&gt;0,,1)</f>
        <v>0</v>
      </c>
      <c r="I7" s="15" t="str">
        <f>IF(OR(F7&lt;5,F7&gt;15),"CHECK","-")</f>
        <v>-</v>
      </c>
    </row>
    <row r="8" spans="1:9" ht="13.5" customHeight="1" thickBot="1">
      <c r="A8" s="8"/>
      <c r="B8" s="16"/>
      <c r="C8" s="8" t="s">
        <v>22</v>
      </c>
      <c r="D8" s="16"/>
      <c r="E8" s="16"/>
      <c r="F8" s="17">
        <f>SUM(F3:F7)</f>
        <v>1643.4799999999998</v>
      </c>
    </row>
    <row r="9" spans="1:9" ht="21" customHeight="1" thickTop="1">
      <c r="A9" s="12" t="s">
        <v>23</v>
      </c>
      <c r="C9" t="s">
        <v>24</v>
      </c>
      <c r="E9" t="s">
        <v>25</v>
      </c>
      <c r="F9" s="13">
        <v>799.31</v>
      </c>
      <c r="G9">
        <v>6</v>
      </c>
      <c r="H9" s="14">
        <f>IF(F9&gt;0,,1)</f>
        <v>0</v>
      </c>
      <c r="I9" s="15" t="str">
        <f>IF(OR(F9&lt;15,F9&gt;1600),"CHECK","-")</f>
        <v>-</v>
      </c>
    </row>
    <row r="10" spans="1:9" ht="21" customHeight="1">
      <c r="C10" t="s">
        <v>26</v>
      </c>
      <c r="E10" t="s">
        <v>27</v>
      </c>
      <c r="F10" s="13">
        <v>9.15</v>
      </c>
      <c r="G10">
        <v>7</v>
      </c>
      <c r="H10" s="14">
        <f>IF(F10&gt;0,,1)</f>
        <v>0</v>
      </c>
      <c r="I10" s="15" t="str">
        <f>IF(OR(F10&lt;9,F10&gt;25),"CHECK","-")</f>
        <v>-</v>
      </c>
    </row>
    <row r="11" spans="1:9" ht="13.5" customHeight="1" thickBot="1">
      <c r="A11" s="8"/>
      <c r="B11" s="16"/>
      <c r="C11" s="8" t="s">
        <v>28</v>
      </c>
      <c r="D11" s="16"/>
      <c r="E11" s="16"/>
      <c r="F11" s="17">
        <f>SUM(F9:F10)</f>
        <v>808.45999999999992</v>
      </c>
    </row>
    <row r="12" spans="1:9" ht="13.5" thickTop="1">
      <c r="A12" s="12" t="s">
        <v>29</v>
      </c>
      <c r="C12" s="18" t="s">
        <v>30</v>
      </c>
      <c r="E12" t="s">
        <v>31</v>
      </c>
      <c r="F12" s="13">
        <v>55.67</v>
      </c>
      <c r="G12">
        <f>G10+1</f>
        <v>8</v>
      </c>
      <c r="H12" s="14">
        <f>IF(F12&gt;0,,1)</f>
        <v>0</v>
      </c>
      <c r="I12" s="15" t="str">
        <f>IF(OR(F12&lt;50,F12&gt;60),"CHECK","-")</f>
        <v>-</v>
      </c>
    </row>
    <row r="13" spans="1:9">
      <c r="C13" t="s">
        <v>32</v>
      </c>
      <c r="E13" t="s">
        <v>33</v>
      </c>
      <c r="F13" s="13">
        <v>532.29999999999995</v>
      </c>
      <c r="G13">
        <f>G12+1</f>
        <v>9</v>
      </c>
      <c r="H13" s="14">
        <f>IF(F13&gt;0,,1)</f>
        <v>0</v>
      </c>
      <c r="I13" s="15" t="str">
        <f>IF(OR(F13&lt;500,F13&gt;1200),"CHECK","-")</f>
        <v>-</v>
      </c>
    </row>
    <row r="14" spans="1:9">
      <c r="C14" t="s">
        <v>34</v>
      </c>
      <c r="E14" t="s">
        <v>35</v>
      </c>
      <c r="F14" s="13">
        <v>984.87</v>
      </c>
      <c r="G14">
        <f>G13+1</f>
        <v>10</v>
      </c>
      <c r="H14" s="14">
        <f>IF(F14&gt;0,,1)</f>
        <v>0</v>
      </c>
      <c r="I14" s="15" t="str">
        <f>IF(OR(F14&lt;550,F14&gt;1600),"CHECK","-")</f>
        <v>-</v>
      </c>
    </row>
    <row r="15" spans="1:9" ht="13.5" thickBot="1">
      <c r="A15" s="8"/>
      <c r="B15" s="16"/>
      <c r="C15" s="8" t="s">
        <v>36</v>
      </c>
      <c r="D15" s="16"/>
      <c r="E15" s="16"/>
      <c r="F15" s="17">
        <f>SUM(F12:F14)</f>
        <v>1572.84</v>
      </c>
    </row>
    <row r="16" spans="1:9" ht="21" customHeight="1" thickTop="1">
      <c r="A16" s="12" t="s">
        <v>37</v>
      </c>
      <c r="C16" t="s">
        <v>38</v>
      </c>
      <c r="E16" t="s">
        <v>39</v>
      </c>
      <c r="F16" s="13">
        <v>141.07</v>
      </c>
      <c r="G16">
        <f>G14+1</f>
        <v>11</v>
      </c>
      <c r="H16" s="14">
        <f>IF(F16&gt;0,,1)</f>
        <v>0</v>
      </c>
      <c r="I16" s="15" t="str">
        <f>IF(OR(F16&lt;100,F16&gt;400),"CHECK","-")</f>
        <v>-</v>
      </c>
    </row>
    <row r="17" spans="1:10" ht="13.5" customHeight="1" thickBot="1">
      <c r="A17" s="8"/>
      <c r="B17" s="16"/>
      <c r="C17" s="8" t="s">
        <v>40</v>
      </c>
      <c r="D17" s="16"/>
      <c r="E17" s="16"/>
      <c r="F17" s="17">
        <f>SUM(F16)</f>
        <v>141.07</v>
      </c>
    </row>
    <row r="18" spans="1:10" ht="21" customHeight="1" thickTop="1">
      <c r="A18" s="12" t="s">
        <v>41</v>
      </c>
      <c r="C18" t="s">
        <v>42</v>
      </c>
      <c r="E18" t="s">
        <v>43</v>
      </c>
      <c r="F18" s="13">
        <v>311.54000000000002</v>
      </c>
      <c r="G18">
        <f>G16+1</f>
        <v>12</v>
      </c>
      <c r="H18" s="14">
        <f>IF(F18&gt;0,,1)</f>
        <v>0</v>
      </c>
      <c r="I18" s="15" t="str">
        <f>IF(OR(F18&lt;200,F18&gt;550),"CHECK","-")</f>
        <v>-</v>
      </c>
    </row>
    <row r="19" spans="1:10" ht="12.75" customHeight="1">
      <c r="C19" t="s">
        <v>44</v>
      </c>
      <c r="E19" t="s">
        <v>45</v>
      </c>
      <c r="F19" s="13">
        <v>37.82</v>
      </c>
      <c r="G19">
        <f>G18+1</f>
        <v>13</v>
      </c>
      <c r="H19" s="14">
        <f>IF(F19&gt;0,,1)</f>
        <v>0</v>
      </c>
      <c r="I19" s="15" t="str">
        <f>IF(OR(F19&lt;10,F19&gt;100),"CHECK","-")</f>
        <v>-</v>
      </c>
    </row>
    <row r="20" spans="1:10" ht="13.5" thickBot="1">
      <c r="A20" s="8"/>
      <c r="B20" s="16"/>
      <c r="C20" s="8" t="s">
        <v>46</v>
      </c>
      <c r="D20" s="16"/>
      <c r="E20" s="16"/>
      <c r="F20" s="17">
        <f>SUM(F18:F19)</f>
        <v>349.36</v>
      </c>
    </row>
    <row r="21" spans="1:10" ht="21" customHeight="1" thickTop="1">
      <c r="A21" s="12" t="s">
        <v>47</v>
      </c>
      <c r="C21" t="s">
        <v>48</v>
      </c>
      <c r="E21" s="18" t="s">
        <v>49</v>
      </c>
      <c r="F21" s="13">
        <v>243.89</v>
      </c>
      <c r="G21">
        <v>14</v>
      </c>
      <c r="H21" s="14">
        <f>IF(F21&gt;0,,1)</f>
        <v>0</v>
      </c>
      <c r="I21" s="15" t="str">
        <f>IF(OR(F21&lt;140,F21&gt;320),"CHECK","-")</f>
        <v>-</v>
      </c>
      <c r="J21" s="19"/>
    </row>
    <row r="22" spans="1:10" ht="12.75" customHeight="1">
      <c r="C22" t="s">
        <v>50</v>
      </c>
      <c r="E22" t="s">
        <v>51</v>
      </c>
      <c r="F22" s="13">
        <v>36.06</v>
      </c>
      <c r="G22">
        <v>15</v>
      </c>
      <c r="H22" s="14">
        <f>IF(F22&gt;0,,1)</f>
        <v>0</v>
      </c>
      <c r="I22" s="15" t="str">
        <f>IF(OR(F22&lt;10,F22&gt;100),"CHECK","-")</f>
        <v>-</v>
      </c>
    </row>
    <row r="23" spans="1:10" ht="13.5" thickBot="1">
      <c r="A23" s="8"/>
      <c r="B23" s="16"/>
      <c r="C23" s="8" t="s">
        <v>52</v>
      </c>
      <c r="D23" s="16"/>
      <c r="E23" s="16"/>
      <c r="F23" s="17">
        <f>SUM(F21:F22)</f>
        <v>279.95</v>
      </c>
    </row>
    <row r="24" spans="1:10" ht="21" customHeight="1" thickTop="1">
      <c r="A24" s="12" t="s">
        <v>53</v>
      </c>
      <c r="C24" t="s">
        <v>54</v>
      </c>
      <c r="E24" t="s">
        <v>55</v>
      </c>
      <c r="F24" s="13">
        <v>3618.09</v>
      </c>
      <c r="G24">
        <v>16</v>
      </c>
      <c r="H24" s="14">
        <f>IF(F24&gt;0,,1)</f>
        <v>0</v>
      </c>
      <c r="I24" s="15" t="str">
        <f>IF(OR(F24&lt;2700,F24&gt;3400),"CHECK","-")</f>
        <v>CHECK</v>
      </c>
      <c r="J24" s="7" t="s">
        <v>56</v>
      </c>
    </row>
    <row r="25" spans="1:10" ht="12.75" customHeight="1">
      <c r="C25" t="s">
        <v>57</v>
      </c>
      <c r="E25" t="s">
        <v>58</v>
      </c>
      <c r="F25" s="13">
        <v>22.85</v>
      </c>
      <c r="G25">
        <f>G24+1</f>
        <v>17</v>
      </c>
      <c r="H25" s="14">
        <f>IF(F25&gt;0,,1)</f>
        <v>0</v>
      </c>
      <c r="I25" s="15" t="str">
        <f>IF(OR(F25&lt;5,F25&gt;35),"CHECK","-")</f>
        <v>-</v>
      </c>
      <c r="J25" s="7" t="s">
        <v>59</v>
      </c>
    </row>
    <row r="26" spans="1:10" ht="12.75" customHeight="1">
      <c r="C26" t="s">
        <v>60</v>
      </c>
      <c r="E26" t="s">
        <v>61</v>
      </c>
      <c r="F26" s="13">
        <v>26.07</v>
      </c>
      <c r="G26">
        <f>G25+1</f>
        <v>18</v>
      </c>
      <c r="H26" s="14">
        <f>IF(F26&gt;0,,1)</f>
        <v>0</v>
      </c>
      <c r="I26" s="15" t="str">
        <f>IF(OR(F26&lt;5,F26&gt;40),"CHECK","-")</f>
        <v>-</v>
      </c>
      <c r="J26" s="7" t="s">
        <v>59</v>
      </c>
    </row>
    <row r="27" spans="1:10" ht="13.5" thickBot="1">
      <c r="A27" s="8"/>
      <c r="B27" s="16"/>
      <c r="C27" s="8" t="s">
        <v>62</v>
      </c>
      <c r="D27" s="16"/>
      <c r="E27" s="16"/>
      <c r="F27" s="17">
        <f>SUM(F24:F26)</f>
        <v>3667.01</v>
      </c>
    </row>
    <row r="28" spans="1:10" ht="21" customHeight="1" thickTop="1">
      <c r="A28" s="12" t="s">
        <v>53</v>
      </c>
      <c r="C28" s="18" t="s">
        <v>63</v>
      </c>
      <c r="E28" t="s">
        <v>64</v>
      </c>
      <c r="F28" s="13">
        <v>16.68</v>
      </c>
      <c r="G28">
        <v>19</v>
      </c>
      <c r="H28" s="14">
        <f>IF(F28&gt;0,,1)</f>
        <v>0</v>
      </c>
      <c r="I28" s="15" t="str">
        <f>IF(OR(F28&lt;8.5,F28&gt;90),"CHECK","-")</f>
        <v>-</v>
      </c>
    </row>
    <row r="29" spans="1:10">
      <c r="A29" s="20"/>
      <c r="B29" s="21"/>
      <c r="C29" t="s">
        <v>65</v>
      </c>
      <c r="E29" t="s">
        <v>66</v>
      </c>
      <c r="F29" s="13">
        <v>24.61</v>
      </c>
      <c r="G29">
        <v>20</v>
      </c>
      <c r="H29" s="14">
        <f>IF(F29&gt;0,,1)</f>
        <v>0</v>
      </c>
      <c r="I29" s="15" t="str">
        <f>IF(OR(F29&lt;10,F29&gt;45),"CHECK","-")</f>
        <v>-</v>
      </c>
    </row>
    <row r="30" spans="1:10">
      <c r="A30" s="22"/>
      <c r="C30" t="s">
        <v>67</v>
      </c>
      <c r="E30" t="s">
        <v>68</v>
      </c>
      <c r="F30" s="13">
        <v>1.52</v>
      </c>
      <c r="G30">
        <f>G29+1</f>
        <v>21</v>
      </c>
      <c r="H30" s="14">
        <f>IF(F30&gt;0,,1)</f>
        <v>0</v>
      </c>
      <c r="I30" s="15" t="str">
        <f>IF(OR(F30&lt;1,F30&gt;15),"CHECK","-")</f>
        <v>-</v>
      </c>
    </row>
    <row r="31" spans="1:10">
      <c r="C31" t="s">
        <v>69</v>
      </c>
      <c r="E31" t="s">
        <v>70</v>
      </c>
      <c r="F31" s="13">
        <v>1.1000000000000001</v>
      </c>
      <c r="G31">
        <f>G30+1</f>
        <v>22</v>
      </c>
      <c r="H31" s="14">
        <f>IF(F31&gt;0,,1)</f>
        <v>0</v>
      </c>
      <c r="I31" s="15" t="str">
        <f>IF(OR(F31&lt;1,F31&gt;15),"CHECK","-")</f>
        <v>-</v>
      </c>
    </row>
    <row r="32" spans="1:10">
      <c r="A32" s="22"/>
    </row>
    <row r="33" spans="1:10" ht="13.5" thickBot="1">
      <c r="A33" s="8"/>
      <c r="B33" s="16"/>
      <c r="C33" s="8" t="s">
        <v>62</v>
      </c>
      <c r="D33" s="16"/>
      <c r="E33" s="16"/>
      <c r="F33" s="17">
        <f>SUM(F28:F31)</f>
        <v>43.910000000000004</v>
      </c>
    </row>
    <row r="34" spans="1:10" ht="21" customHeight="1" thickTop="1">
      <c r="A34" s="12" t="s">
        <v>71</v>
      </c>
      <c r="C34" s="18" t="s">
        <v>72</v>
      </c>
      <c r="E34" s="18" t="s">
        <v>73</v>
      </c>
      <c r="F34" s="13">
        <v>9.02</v>
      </c>
      <c r="G34">
        <v>23</v>
      </c>
      <c r="H34" s="14">
        <f>IF(F34&gt;0,,1)</f>
        <v>0</v>
      </c>
      <c r="I34" s="15" t="str">
        <f>IF(OR(F34&lt;8,F34&gt;10),"CHECK","-")</f>
        <v>-</v>
      </c>
      <c r="J34" s="19"/>
    </row>
    <row r="35" spans="1:10" ht="21" customHeight="1">
      <c r="C35" s="18" t="s">
        <v>74</v>
      </c>
      <c r="E35" s="18" t="s">
        <v>75</v>
      </c>
      <c r="F35" s="13">
        <v>1152.55</v>
      </c>
      <c r="G35">
        <v>24</v>
      </c>
      <c r="H35" s="14">
        <f>IF(F35&gt;0,,1)</f>
        <v>0</v>
      </c>
      <c r="I35" s="15" t="str">
        <f>IF(OR(F35&lt;1200,F35&gt;1550),"CHECK","-")</f>
        <v>CHECK</v>
      </c>
    </row>
    <row r="36" spans="1:10" ht="12.75" customHeight="1">
      <c r="C36" t="s">
        <v>76</v>
      </c>
      <c r="E36" t="s">
        <v>77</v>
      </c>
      <c r="F36" s="13">
        <v>589.48</v>
      </c>
      <c r="G36">
        <v>25</v>
      </c>
      <c r="H36" s="14">
        <f>IF(F36&gt;0,,1)</f>
        <v>0</v>
      </c>
      <c r="I36" s="15" t="str">
        <f>IF(OR(F36&lt;1000,F36&gt;1400),"CHECK","-")</f>
        <v>CHECK</v>
      </c>
    </row>
    <row r="37" spans="1:10">
      <c r="C37" t="s">
        <v>78</v>
      </c>
      <c r="E37" t="s">
        <v>79</v>
      </c>
      <c r="F37" s="13">
        <v>2110.11</v>
      </c>
      <c r="G37">
        <v>26</v>
      </c>
      <c r="H37" s="14">
        <f>IF(F37&gt;0,,1)</f>
        <v>0</v>
      </c>
      <c r="I37" s="15" t="str">
        <f>IF(OR(F37&lt;1000,F37&gt;3000),"CHECK","-")</f>
        <v>-</v>
      </c>
    </row>
    <row r="38" spans="1:10" ht="13.5" thickBot="1">
      <c r="A38" s="8"/>
      <c r="B38" s="16"/>
      <c r="C38" s="8" t="s">
        <v>80</v>
      </c>
      <c r="D38" s="16"/>
      <c r="E38" s="16"/>
      <c r="F38" s="17">
        <f>SUM(F34:F37)</f>
        <v>3861.16</v>
      </c>
    </row>
    <row r="39" spans="1:10" ht="21" customHeight="1" thickTop="1">
      <c r="A39" s="12" t="s">
        <v>81</v>
      </c>
      <c r="C39" t="s">
        <v>82</v>
      </c>
      <c r="E39" t="s">
        <v>83</v>
      </c>
      <c r="F39" s="13">
        <v>1.1000000000000001</v>
      </c>
      <c r="G39">
        <f>G37+1</f>
        <v>27</v>
      </c>
      <c r="H39" s="14">
        <f t="shared" ref="H39:H82" si="0">IF(F39&gt;0,,1)</f>
        <v>0</v>
      </c>
      <c r="I39" s="15" t="str">
        <f>IF(OR(F39&lt;1,F39&gt;15),"CHECK","-")</f>
        <v>-</v>
      </c>
    </row>
    <row r="40" spans="1:10">
      <c r="C40" t="s">
        <v>84</v>
      </c>
      <c r="E40" t="s">
        <v>85</v>
      </c>
      <c r="F40" s="13">
        <v>100.27</v>
      </c>
      <c r="G40">
        <f t="shared" ref="G40:G82" si="1">G39+1</f>
        <v>28</v>
      </c>
      <c r="H40" s="14">
        <f t="shared" si="0"/>
        <v>0</v>
      </c>
      <c r="I40" s="15" t="str">
        <f>IF(OR(F40&lt;70,F40&gt;150),"CHECK","-")</f>
        <v>-</v>
      </c>
    </row>
    <row r="41" spans="1:10">
      <c r="C41" t="s">
        <v>86</v>
      </c>
      <c r="E41" t="s">
        <v>87</v>
      </c>
      <c r="F41" s="13">
        <v>21.89</v>
      </c>
      <c r="G41">
        <f t="shared" si="1"/>
        <v>29</v>
      </c>
      <c r="H41" s="14">
        <f t="shared" si="0"/>
        <v>0</v>
      </c>
      <c r="I41" s="15" t="str">
        <f>IF(OR(F41&lt;15,F41&gt;50),"CHECK","-")</f>
        <v>-</v>
      </c>
    </row>
    <row r="42" spans="1:10">
      <c r="C42" t="s">
        <v>88</v>
      </c>
      <c r="E42" t="s">
        <v>89</v>
      </c>
      <c r="F42" s="13">
        <v>10.45</v>
      </c>
      <c r="G42">
        <f t="shared" si="1"/>
        <v>30</v>
      </c>
      <c r="H42" s="14">
        <f t="shared" si="0"/>
        <v>0</v>
      </c>
      <c r="I42" s="15" t="str">
        <f>IF(OR(F42&lt;9,F42&gt;20),"CHECK","-")</f>
        <v>-</v>
      </c>
    </row>
    <row r="43" spans="1:10">
      <c r="C43" t="s">
        <v>90</v>
      </c>
      <c r="E43" t="s">
        <v>91</v>
      </c>
      <c r="F43" s="13">
        <v>11.6</v>
      </c>
      <c r="G43">
        <f t="shared" si="1"/>
        <v>31</v>
      </c>
      <c r="H43" s="14">
        <f t="shared" si="0"/>
        <v>0</v>
      </c>
      <c r="I43" s="15" t="str">
        <f>IF(OR(F43&lt;9,F43&gt;15),"CHECK","-")</f>
        <v>-</v>
      </c>
    </row>
    <row r="44" spans="1:10">
      <c r="C44" t="s">
        <v>92</v>
      </c>
      <c r="E44" t="s">
        <v>93</v>
      </c>
      <c r="F44" s="13">
        <v>11.39</v>
      </c>
      <c r="G44">
        <f t="shared" si="1"/>
        <v>32</v>
      </c>
      <c r="H44" s="14">
        <f t="shared" si="0"/>
        <v>0</v>
      </c>
      <c r="I44" s="15" t="str">
        <f>IF(OR(F44&lt;5,F44&gt;10),"CHECK","-")</f>
        <v>CHECK</v>
      </c>
    </row>
    <row r="45" spans="1:10">
      <c r="C45" t="s">
        <v>94</v>
      </c>
      <c r="E45" t="s">
        <v>95</v>
      </c>
      <c r="F45" s="13">
        <v>121.18</v>
      </c>
      <c r="G45">
        <f t="shared" si="1"/>
        <v>33</v>
      </c>
      <c r="H45" s="14">
        <f t="shared" si="0"/>
        <v>0</v>
      </c>
      <c r="I45" s="15" t="str">
        <f>IF(OR(F45&lt;80,F45&gt;300),"CHECK","-")</f>
        <v>-</v>
      </c>
    </row>
    <row r="46" spans="1:10">
      <c r="C46" t="s">
        <v>96</v>
      </c>
      <c r="E46" t="s">
        <v>97</v>
      </c>
      <c r="F46" s="13">
        <v>26.49</v>
      </c>
      <c r="G46">
        <f t="shared" si="1"/>
        <v>34</v>
      </c>
      <c r="H46" s="14">
        <f t="shared" si="0"/>
        <v>0</v>
      </c>
      <c r="I46" s="15" t="str">
        <f>IF(OR(F46&lt;15,F46&gt;45),"CHECK","-")</f>
        <v>-</v>
      </c>
    </row>
    <row r="47" spans="1:10">
      <c r="C47" t="s">
        <v>98</v>
      </c>
      <c r="E47" t="s">
        <v>99</v>
      </c>
      <c r="F47" s="13">
        <v>191.33</v>
      </c>
      <c r="G47">
        <f t="shared" si="1"/>
        <v>35</v>
      </c>
      <c r="H47" s="14">
        <f t="shared" si="0"/>
        <v>0</v>
      </c>
      <c r="I47" s="15" t="str">
        <f>IF(OR(F47&lt;135,F47&gt;325),"CHECK","-")</f>
        <v>-</v>
      </c>
    </row>
    <row r="48" spans="1:10">
      <c r="C48" t="s">
        <v>100</v>
      </c>
      <c r="E48" t="s">
        <v>101</v>
      </c>
      <c r="F48" s="13">
        <v>37.19</v>
      </c>
      <c r="G48">
        <f t="shared" si="1"/>
        <v>36</v>
      </c>
      <c r="H48" s="14">
        <f t="shared" si="0"/>
        <v>0</v>
      </c>
      <c r="I48" s="15" t="str">
        <f>IF(OR(F48&lt;15,F48&gt;40),"CHECK","-")</f>
        <v>-</v>
      </c>
    </row>
    <row r="49" spans="3:9">
      <c r="C49" t="s">
        <v>102</v>
      </c>
      <c r="E49" t="s">
        <v>103</v>
      </c>
      <c r="F49" s="13">
        <v>60.95</v>
      </c>
      <c r="G49">
        <f t="shared" si="1"/>
        <v>37</v>
      </c>
      <c r="H49" s="14">
        <f t="shared" si="0"/>
        <v>0</v>
      </c>
      <c r="I49" s="15" t="str">
        <f>IF(OR(F49&lt;20,F49&gt;65),"CHECK","-")</f>
        <v>-</v>
      </c>
    </row>
    <row r="50" spans="3:9">
      <c r="C50" t="s">
        <v>104</v>
      </c>
      <c r="E50" t="s">
        <v>105</v>
      </c>
      <c r="F50" s="13">
        <v>10.76</v>
      </c>
      <c r="G50">
        <f t="shared" si="1"/>
        <v>38</v>
      </c>
      <c r="H50" s="14">
        <f t="shared" si="0"/>
        <v>0</v>
      </c>
      <c r="I50" s="15" t="str">
        <f>IF(OR(F50&lt;8,F50&gt;15),"CHECK","-")</f>
        <v>-</v>
      </c>
    </row>
    <row r="51" spans="3:9">
      <c r="C51" t="s">
        <v>106</v>
      </c>
      <c r="E51" t="s">
        <v>107</v>
      </c>
      <c r="F51" s="13">
        <v>12.54</v>
      </c>
      <c r="G51">
        <f t="shared" si="1"/>
        <v>39</v>
      </c>
      <c r="H51" s="14">
        <f t="shared" si="0"/>
        <v>0</v>
      </c>
      <c r="I51" s="15" t="str">
        <f>IF(OR(F51&lt;10,F51&gt;20),"CHECK","-")</f>
        <v>-</v>
      </c>
    </row>
    <row r="52" spans="3:9">
      <c r="C52" t="s">
        <v>108</v>
      </c>
      <c r="E52" t="s">
        <v>109</v>
      </c>
      <c r="F52" s="13">
        <v>13.26</v>
      </c>
      <c r="G52">
        <f t="shared" si="1"/>
        <v>40</v>
      </c>
      <c r="H52" s="14">
        <f t="shared" si="0"/>
        <v>0</v>
      </c>
      <c r="I52" s="15" t="str">
        <f>IF(OR(F52&lt;10,F52&gt;15),"CHECK","-")</f>
        <v>-</v>
      </c>
    </row>
    <row r="53" spans="3:9">
      <c r="C53" t="s">
        <v>110</v>
      </c>
      <c r="E53" t="s">
        <v>111</v>
      </c>
      <c r="F53" s="13">
        <v>14.92</v>
      </c>
      <c r="G53">
        <f t="shared" si="1"/>
        <v>41</v>
      </c>
      <c r="H53" s="14">
        <f t="shared" si="0"/>
        <v>0</v>
      </c>
      <c r="I53" s="15" t="str">
        <f>IF(OR(F53&lt;10,F53&gt;20),"CHECK","-")</f>
        <v>-</v>
      </c>
    </row>
    <row r="54" spans="3:9">
      <c r="C54" t="s">
        <v>112</v>
      </c>
      <c r="E54" t="s">
        <v>113</v>
      </c>
      <c r="F54" s="13">
        <v>16.48</v>
      </c>
      <c r="G54">
        <f t="shared" si="1"/>
        <v>42</v>
      </c>
      <c r="H54" s="14">
        <f t="shared" si="0"/>
        <v>0</v>
      </c>
      <c r="I54" s="15" t="str">
        <f>IF(OR(F54&lt;12,F54&gt;35),"CHECK","-")</f>
        <v>-</v>
      </c>
    </row>
    <row r="55" spans="3:9">
      <c r="C55" t="s">
        <v>114</v>
      </c>
      <c r="E55" t="s">
        <v>115</v>
      </c>
      <c r="F55" s="13">
        <v>45.41</v>
      </c>
      <c r="G55">
        <f t="shared" si="1"/>
        <v>43</v>
      </c>
      <c r="H55" s="14">
        <f t="shared" si="0"/>
        <v>0</v>
      </c>
      <c r="I55" s="15" t="str">
        <f>IF(OR(F55&lt;20,F55&gt;90),"CHECK","-")</f>
        <v>-</v>
      </c>
    </row>
    <row r="56" spans="3:9">
      <c r="C56" t="s">
        <v>116</v>
      </c>
      <c r="E56" t="s">
        <v>117</v>
      </c>
      <c r="F56" s="13">
        <v>1729.94</v>
      </c>
      <c r="G56">
        <f t="shared" si="1"/>
        <v>44</v>
      </c>
      <c r="H56" s="14">
        <f t="shared" si="0"/>
        <v>0</v>
      </c>
      <c r="I56" s="15" t="str">
        <f>IF(OR(F56&lt;1500,F56&gt;2700),"CHECK","-")</f>
        <v>-</v>
      </c>
    </row>
    <row r="57" spans="3:9">
      <c r="C57" t="s">
        <v>118</v>
      </c>
      <c r="E57" t="s">
        <v>119</v>
      </c>
      <c r="F57" s="13">
        <v>34.18</v>
      </c>
      <c r="G57">
        <f t="shared" si="1"/>
        <v>45</v>
      </c>
      <c r="H57" s="14">
        <f t="shared" si="0"/>
        <v>0</v>
      </c>
      <c r="I57" s="15" t="str">
        <f>IF(OR(F57&lt;25,F57&gt;60),"CHECK","-")</f>
        <v>-</v>
      </c>
    </row>
    <row r="58" spans="3:9">
      <c r="C58" t="s">
        <v>120</v>
      </c>
      <c r="E58" t="s">
        <v>121</v>
      </c>
      <c r="F58" s="13">
        <v>26.26</v>
      </c>
      <c r="G58">
        <f t="shared" si="1"/>
        <v>46</v>
      </c>
      <c r="H58" s="14">
        <f t="shared" si="0"/>
        <v>0</v>
      </c>
      <c r="I58" s="15" t="str">
        <f>IF(OR(F58&lt;20,F58&gt;50),"CHECK","-")</f>
        <v>-</v>
      </c>
    </row>
    <row r="59" spans="3:9">
      <c r="C59" t="s">
        <v>122</v>
      </c>
      <c r="E59" t="s">
        <v>123</v>
      </c>
      <c r="F59" s="13">
        <v>24.93</v>
      </c>
      <c r="G59">
        <f t="shared" si="1"/>
        <v>47</v>
      </c>
      <c r="H59" s="14">
        <f t="shared" si="0"/>
        <v>0</v>
      </c>
      <c r="I59" s="15" t="str">
        <f>IF(OR(F59&lt;10,F59&gt;30),"CHECK","-")</f>
        <v>-</v>
      </c>
    </row>
    <row r="60" spans="3:9">
      <c r="C60" t="s">
        <v>124</v>
      </c>
      <c r="E60" t="s">
        <v>125</v>
      </c>
      <c r="F60" s="13">
        <v>11.6</v>
      </c>
      <c r="G60">
        <f t="shared" si="1"/>
        <v>48</v>
      </c>
      <c r="H60" s="14">
        <f t="shared" si="0"/>
        <v>0</v>
      </c>
      <c r="I60" s="15" t="str">
        <f>IF(OR(F60&lt;10,F60&gt;20),"CHECK","-")</f>
        <v>-</v>
      </c>
    </row>
    <row r="61" spans="3:9">
      <c r="C61" t="s">
        <v>126</v>
      </c>
      <c r="E61" t="s">
        <v>127</v>
      </c>
      <c r="F61" s="13">
        <v>15.36</v>
      </c>
      <c r="G61">
        <f t="shared" si="1"/>
        <v>49</v>
      </c>
      <c r="H61" s="14">
        <f t="shared" si="0"/>
        <v>0</v>
      </c>
      <c r="I61" s="15" t="str">
        <f>IF(OR(F61&lt;10,F61&gt;30),"CHECK","-")</f>
        <v>-</v>
      </c>
    </row>
    <row r="62" spans="3:9">
      <c r="C62" t="s">
        <v>128</v>
      </c>
      <c r="E62" t="s">
        <v>129</v>
      </c>
      <c r="F62" s="13">
        <v>51.15</v>
      </c>
      <c r="G62">
        <f t="shared" si="1"/>
        <v>50</v>
      </c>
      <c r="H62" s="14">
        <f t="shared" si="0"/>
        <v>0</v>
      </c>
      <c r="I62" s="15" t="str">
        <f>IF(OR(F62&lt;30,F62&gt;70),"CHECK","-")</f>
        <v>-</v>
      </c>
    </row>
    <row r="63" spans="3:9">
      <c r="C63" t="s">
        <v>130</v>
      </c>
      <c r="E63" t="s">
        <v>131</v>
      </c>
      <c r="F63" s="13">
        <v>53.53</v>
      </c>
      <c r="G63">
        <f t="shared" si="1"/>
        <v>51</v>
      </c>
      <c r="H63" s="14">
        <f t="shared" si="0"/>
        <v>0</v>
      </c>
      <c r="I63" s="15" t="str">
        <f>IF(OR(F63&lt;88,F63&gt;130),"CHECK","-")</f>
        <v>CHECK</v>
      </c>
    </row>
    <row r="64" spans="3:9">
      <c r="C64" t="s">
        <v>132</v>
      </c>
      <c r="E64" t="s">
        <v>133</v>
      </c>
      <c r="F64" s="13">
        <v>47.61</v>
      </c>
      <c r="G64">
        <f t="shared" si="1"/>
        <v>52</v>
      </c>
      <c r="H64" s="14">
        <f t="shared" si="0"/>
        <v>0</v>
      </c>
      <c r="I64" s="15" t="str">
        <f>IF(OR(F64&lt;20,F64&gt;75),"CHECK","-")</f>
        <v>-</v>
      </c>
    </row>
    <row r="65" spans="3:9">
      <c r="C65" t="s">
        <v>134</v>
      </c>
      <c r="E65" t="s">
        <v>135</v>
      </c>
      <c r="F65" s="13">
        <v>23.46</v>
      </c>
      <c r="G65">
        <f t="shared" si="1"/>
        <v>53</v>
      </c>
      <c r="H65" s="14">
        <f t="shared" si="0"/>
        <v>0</v>
      </c>
      <c r="I65" s="15" t="str">
        <f>IF(OR(F65&lt;10,F65&gt;25),"CHECK","-")</f>
        <v>-</v>
      </c>
    </row>
    <row r="66" spans="3:9">
      <c r="C66" t="s">
        <v>136</v>
      </c>
      <c r="E66" t="s">
        <v>137</v>
      </c>
      <c r="F66" s="13">
        <v>28.76</v>
      </c>
      <c r="G66">
        <f t="shared" si="1"/>
        <v>54</v>
      </c>
      <c r="H66" s="14">
        <f t="shared" si="0"/>
        <v>0</v>
      </c>
      <c r="I66" s="15" t="str">
        <f>IF(OR(F66&lt;15,F66&gt;40),"CHECK","-")</f>
        <v>-</v>
      </c>
    </row>
    <row r="67" spans="3:9">
      <c r="C67" t="s">
        <v>138</v>
      </c>
      <c r="E67" t="s">
        <v>139</v>
      </c>
      <c r="F67" s="13">
        <v>537.80999999999995</v>
      </c>
      <c r="G67">
        <f t="shared" si="1"/>
        <v>55</v>
      </c>
      <c r="H67" s="14">
        <f t="shared" si="0"/>
        <v>0</v>
      </c>
      <c r="I67" s="15" t="str">
        <f>IF(OR(F67&lt;225,F67&gt;650),"CHECK","-")</f>
        <v>-</v>
      </c>
    </row>
    <row r="68" spans="3:9">
      <c r="C68" t="s">
        <v>140</v>
      </c>
      <c r="E68" t="s">
        <v>141</v>
      </c>
      <c r="F68" s="13">
        <v>15.25</v>
      </c>
      <c r="G68">
        <f t="shared" si="1"/>
        <v>56</v>
      </c>
      <c r="H68" s="14">
        <f t="shared" si="0"/>
        <v>0</v>
      </c>
      <c r="I68" s="15" t="str">
        <f>IF(OR(F68&lt;9.5,F68&gt;20),"CHECK","-")</f>
        <v>-</v>
      </c>
    </row>
    <row r="69" spans="3:9">
      <c r="C69" t="s">
        <v>142</v>
      </c>
      <c r="E69" t="s">
        <v>143</v>
      </c>
      <c r="F69" s="13">
        <v>40.130000000000003</v>
      </c>
      <c r="G69">
        <f t="shared" si="1"/>
        <v>57</v>
      </c>
      <c r="H69" s="14">
        <f t="shared" si="0"/>
        <v>0</v>
      </c>
      <c r="I69" s="15" t="str">
        <f>IF(OR(F69&lt;25,F69&gt;67),"CHECK","-")</f>
        <v>-</v>
      </c>
    </row>
    <row r="70" spans="3:9">
      <c r="C70" t="s">
        <v>144</v>
      </c>
      <c r="E70" t="s">
        <v>145</v>
      </c>
      <c r="F70" s="13">
        <v>13.16</v>
      </c>
      <c r="G70">
        <f t="shared" si="1"/>
        <v>58</v>
      </c>
      <c r="H70" s="14">
        <f t="shared" si="0"/>
        <v>0</v>
      </c>
      <c r="I70" s="15" t="str">
        <f>IF(OR(F70&lt;9,F70&gt;20),"CHECK","-")</f>
        <v>-</v>
      </c>
    </row>
    <row r="71" spans="3:9">
      <c r="C71" t="s">
        <v>146</v>
      </c>
      <c r="E71" t="s">
        <v>147</v>
      </c>
      <c r="F71" s="13">
        <v>446.1</v>
      </c>
      <c r="G71">
        <f t="shared" si="1"/>
        <v>59</v>
      </c>
      <c r="H71" s="14">
        <f t="shared" si="0"/>
        <v>0</v>
      </c>
      <c r="I71" s="15" t="str">
        <f>IF(OR(F71&lt;275,F71&gt;650),"CHECK","-")</f>
        <v>-</v>
      </c>
    </row>
    <row r="72" spans="3:9">
      <c r="C72" t="s">
        <v>148</v>
      </c>
      <c r="E72" t="s">
        <v>149</v>
      </c>
      <c r="F72" s="13">
        <v>36.99</v>
      </c>
      <c r="G72">
        <f t="shared" si="1"/>
        <v>60</v>
      </c>
      <c r="H72" s="14">
        <f t="shared" si="0"/>
        <v>0</v>
      </c>
      <c r="I72" s="15" t="str">
        <f>IF(OR(F72&lt;30,F72&gt;100),"CHECK","-")</f>
        <v>-</v>
      </c>
    </row>
    <row r="73" spans="3:9">
      <c r="C73" t="s">
        <v>150</v>
      </c>
      <c r="E73" t="s">
        <v>151</v>
      </c>
      <c r="F73" s="13">
        <v>23.76</v>
      </c>
      <c r="G73">
        <f t="shared" si="1"/>
        <v>61</v>
      </c>
      <c r="H73" s="14">
        <f t="shared" si="0"/>
        <v>0</v>
      </c>
      <c r="I73" s="15" t="str">
        <f>IF(OR(F73&lt;14,F73&gt;50),"CHECK","-")</f>
        <v>-</v>
      </c>
    </row>
    <row r="74" spans="3:9">
      <c r="C74" t="s">
        <v>152</v>
      </c>
      <c r="E74" t="s">
        <v>153</v>
      </c>
      <c r="F74" s="13">
        <v>49.5</v>
      </c>
      <c r="G74">
        <f t="shared" si="1"/>
        <v>62</v>
      </c>
      <c r="H74" s="14">
        <f t="shared" si="0"/>
        <v>0</v>
      </c>
      <c r="I74" s="15" t="str">
        <f>IF(OR(F74&lt;44,F74&gt;125),"CHECK","-")</f>
        <v>-</v>
      </c>
    </row>
    <row r="75" spans="3:9">
      <c r="C75" t="s">
        <v>154</v>
      </c>
      <c r="E75" t="s">
        <v>155</v>
      </c>
      <c r="F75" s="13">
        <v>39.380000000000003</v>
      </c>
      <c r="G75">
        <f t="shared" si="1"/>
        <v>63</v>
      </c>
      <c r="H75" s="14">
        <f t="shared" si="0"/>
        <v>0</v>
      </c>
      <c r="I75" s="15" t="str">
        <f>IF(OR(F75&lt;20,F75&gt;80),"CHECK","-")</f>
        <v>-</v>
      </c>
    </row>
    <row r="76" spans="3:9">
      <c r="C76" t="s">
        <v>156</v>
      </c>
      <c r="E76" t="s">
        <v>157</v>
      </c>
      <c r="F76" s="13">
        <v>58.86</v>
      </c>
      <c r="G76">
        <f t="shared" si="1"/>
        <v>64</v>
      </c>
      <c r="H76" s="14">
        <f t="shared" si="0"/>
        <v>0</v>
      </c>
      <c r="I76" s="15" t="str">
        <f>IF(OR(F76&lt;25,F76&gt;70),"CHECK","-")</f>
        <v>-</v>
      </c>
    </row>
    <row r="77" spans="3:9">
      <c r="C77" t="s">
        <v>158</v>
      </c>
      <c r="E77" t="s">
        <v>159</v>
      </c>
      <c r="F77" s="13">
        <v>27.31</v>
      </c>
      <c r="G77">
        <f t="shared" si="1"/>
        <v>65</v>
      </c>
      <c r="H77" s="14">
        <f t="shared" si="0"/>
        <v>0</v>
      </c>
      <c r="I77" s="15" t="str">
        <f>IF(OR(F77&lt;20,F77&gt;50),"CHECK","-")</f>
        <v>-</v>
      </c>
    </row>
    <row r="78" spans="3:9">
      <c r="C78" t="s">
        <v>160</v>
      </c>
      <c r="E78" t="s">
        <v>161</v>
      </c>
      <c r="F78" s="13">
        <v>38.549999999999997</v>
      </c>
      <c r="G78">
        <f t="shared" si="1"/>
        <v>66</v>
      </c>
      <c r="H78" s="14">
        <f t="shared" si="0"/>
        <v>0</v>
      </c>
      <c r="I78" s="15" t="str">
        <f>IF(OR(F78&lt;15,F78&gt;75),"CHECK","-")</f>
        <v>-</v>
      </c>
    </row>
    <row r="79" spans="3:9">
      <c r="C79" t="s">
        <v>162</v>
      </c>
      <c r="E79" t="s">
        <v>163</v>
      </c>
      <c r="F79" s="13">
        <v>85.27</v>
      </c>
      <c r="G79">
        <f t="shared" si="1"/>
        <v>67</v>
      </c>
      <c r="H79" s="14">
        <f t="shared" si="0"/>
        <v>0</v>
      </c>
      <c r="I79" s="15" t="str">
        <f>IF(OR(F79&lt;50,F79&gt;100),"CHECK","-")</f>
        <v>-</v>
      </c>
    </row>
    <row r="80" spans="3:9">
      <c r="C80" t="s">
        <v>164</v>
      </c>
      <c r="E80" t="s">
        <v>165</v>
      </c>
      <c r="F80" s="13">
        <v>103.89</v>
      </c>
      <c r="G80">
        <f t="shared" si="1"/>
        <v>68</v>
      </c>
      <c r="H80" s="14">
        <f t="shared" si="0"/>
        <v>0</v>
      </c>
      <c r="I80" s="15" t="str">
        <f>IF(OR(F80&lt;40,F80&gt;120),"CHECK","-")</f>
        <v>-</v>
      </c>
    </row>
    <row r="81" spans="1:9">
      <c r="C81" t="s">
        <v>166</v>
      </c>
      <c r="E81" t="s">
        <v>167</v>
      </c>
      <c r="F81" s="13">
        <v>59.37</v>
      </c>
      <c r="G81">
        <f t="shared" si="1"/>
        <v>69</v>
      </c>
      <c r="H81" s="14">
        <f t="shared" si="0"/>
        <v>0</v>
      </c>
      <c r="I81" s="15" t="str">
        <f>IF(OR(F81&lt;48,F81&gt;150),"CHECK","-")</f>
        <v>-</v>
      </c>
    </row>
    <row r="82" spans="1:9">
      <c r="C82" t="s">
        <v>168</v>
      </c>
      <c r="E82" t="s">
        <v>169</v>
      </c>
      <c r="F82" s="13">
        <v>7.74</v>
      </c>
      <c r="G82">
        <f t="shared" si="1"/>
        <v>70</v>
      </c>
      <c r="H82" s="14">
        <f t="shared" si="0"/>
        <v>0</v>
      </c>
      <c r="I82" s="15" t="str">
        <f>IF(OR(F82&lt;7.5,F82&gt;25),"CHECK","-")</f>
        <v>-</v>
      </c>
    </row>
    <row r="83" spans="1:9" ht="13.5" thickBot="1">
      <c r="A83" s="8"/>
      <c r="B83" s="16"/>
      <c r="C83" s="8" t="s">
        <v>170</v>
      </c>
      <c r="D83" s="16"/>
      <c r="E83" s="16"/>
      <c r="F83" s="17">
        <f>SUM(F39:F82)</f>
        <v>4337.0600000000013</v>
      </c>
    </row>
    <row r="84" spans="1:9" ht="21" customHeight="1" thickTop="1">
      <c r="A84" s="12" t="s">
        <v>11</v>
      </c>
      <c r="C84" t="s">
        <v>171</v>
      </c>
      <c r="E84" t="s">
        <v>172</v>
      </c>
      <c r="F84" s="13">
        <v>667.34</v>
      </c>
      <c r="G84">
        <f>G82+1</f>
        <v>71</v>
      </c>
      <c r="H84" s="14">
        <f>IF(F83&gt;0,,1)</f>
        <v>0</v>
      </c>
      <c r="I84" s="15" t="str">
        <f>IF(OR(F84&lt;100,F84&gt;1253),"CHECK","-")</f>
        <v>-</v>
      </c>
    </row>
    <row r="85" spans="1:9" ht="12.75" customHeight="1">
      <c r="A85" s="12" t="s">
        <v>37</v>
      </c>
      <c r="C85" t="s">
        <v>173</v>
      </c>
    </row>
    <row r="86" spans="1:9" ht="12.75" customHeight="1">
      <c r="A86" s="12" t="s">
        <v>53</v>
      </c>
    </row>
    <row r="87" spans="1:9">
      <c r="A87" s="12" t="s">
        <v>71</v>
      </c>
    </row>
    <row r="88" spans="1:9" ht="13.5" thickBot="1">
      <c r="A88" s="8" t="s">
        <v>81</v>
      </c>
      <c r="B88" s="16"/>
      <c r="C88" s="16"/>
      <c r="D88" s="16"/>
      <c r="E88" s="16"/>
      <c r="F88" s="17"/>
    </row>
    <row r="89" spans="1:9" ht="13.5" thickTop="1">
      <c r="A89" s="20"/>
      <c r="D89" s="23" t="s">
        <v>174</v>
      </c>
      <c r="E89" s="24"/>
      <c r="F89" s="25">
        <f>F84+F83+F38+F33+F27+F23+F20+F17+F15+F11+F8</f>
        <v>17371.640000000003</v>
      </c>
      <c r="H89" s="14">
        <f>SUM(H3:H88)</f>
        <v>0</v>
      </c>
    </row>
    <row r="91" spans="1:9">
      <c r="B91" s="20" t="s">
        <v>175</v>
      </c>
    </row>
    <row r="92" spans="1:9">
      <c r="B92" s="20"/>
    </row>
    <row r="93" spans="1:9">
      <c r="D93" s="24" t="s">
        <v>176</v>
      </c>
      <c r="F93" s="26" t="s">
        <v>7</v>
      </c>
    </row>
    <row r="94" spans="1:9">
      <c r="C94" s="27"/>
      <c r="D94" s="27" t="s">
        <v>11</v>
      </c>
      <c r="E94" s="28"/>
      <c r="F94" s="29">
        <f>ROUND(F84/5,2)+F8</f>
        <v>1776.9499999999998</v>
      </c>
    </row>
    <row r="95" spans="1:9">
      <c r="C95" s="12"/>
      <c r="D95" s="12" t="s">
        <v>23</v>
      </c>
      <c r="F95" s="29">
        <f>F11-0.01</f>
        <v>808.44999999999993</v>
      </c>
    </row>
    <row r="96" spans="1:9">
      <c r="C96" s="12"/>
      <c r="D96" s="12" t="s">
        <v>29</v>
      </c>
      <c r="F96" s="29">
        <f>F15</f>
        <v>1572.84</v>
      </c>
    </row>
    <row r="97" spans="1:6">
      <c r="C97" s="12"/>
      <c r="D97" s="12" t="s">
        <v>37</v>
      </c>
      <c r="F97" s="29">
        <f>ROUND(F84/5,2)+F17</f>
        <v>274.53999999999996</v>
      </c>
    </row>
    <row r="98" spans="1:6">
      <c r="C98" s="12"/>
      <c r="D98" s="12" t="s">
        <v>41</v>
      </c>
      <c r="F98" s="29">
        <f>F20</f>
        <v>349.36</v>
      </c>
    </row>
    <row r="99" spans="1:6">
      <c r="C99" s="12"/>
      <c r="D99" s="12" t="s">
        <v>47</v>
      </c>
      <c r="F99" s="29">
        <f>F23</f>
        <v>279.95</v>
      </c>
    </row>
    <row r="100" spans="1:6">
      <c r="C100" s="12"/>
      <c r="D100" s="12" t="s">
        <v>53</v>
      </c>
      <c r="F100" s="29">
        <f>F27</f>
        <v>3667.01</v>
      </c>
    </row>
    <row r="101" spans="1:6">
      <c r="C101" s="12"/>
      <c r="D101" s="12" t="s">
        <v>53</v>
      </c>
      <c r="F101" s="29">
        <f>ROUND(F84/5,2)+F33</f>
        <v>177.38</v>
      </c>
    </row>
    <row r="102" spans="1:6">
      <c r="C102" s="12"/>
      <c r="D102" s="12" t="s">
        <v>71</v>
      </c>
      <c r="F102" s="30">
        <f>ROUND(F84/5,2)+F38</f>
        <v>3994.6299999999997</v>
      </c>
    </row>
    <row r="103" spans="1:6">
      <c r="C103" s="12"/>
      <c r="D103" s="12" t="s">
        <v>81</v>
      </c>
      <c r="F103" s="30">
        <f>ROUND(F84/5,2)+F83</f>
        <v>4470.5300000000016</v>
      </c>
    </row>
    <row r="104" spans="1:6">
      <c r="C104" s="12"/>
      <c r="F104" s="29"/>
    </row>
    <row r="105" spans="1:6">
      <c r="C105" s="12"/>
      <c r="D105" s="12" t="s">
        <v>177</v>
      </c>
      <c r="E105" s="24"/>
      <c r="F105" s="29">
        <f>SUM(F94:F104)</f>
        <v>17371.64</v>
      </c>
    </row>
    <row r="106" spans="1:6">
      <c r="C106" s="12"/>
      <c r="D106" s="12"/>
      <c r="E106" s="24"/>
      <c r="F106" s="29"/>
    </row>
    <row r="107" spans="1:6">
      <c r="A107" s="12" t="s">
        <v>207</v>
      </c>
      <c r="C107" s="12"/>
      <c r="D107" s="31" t="s">
        <v>178</v>
      </c>
      <c r="F107" s="29"/>
    </row>
    <row r="108" spans="1:6">
      <c r="C108" s="22" t="s">
        <v>179</v>
      </c>
      <c r="D108" s="12"/>
      <c r="E108" s="24"/>
      <c r="F108" s="29"/>
    </row>
    <row r="109" spans="1:6">
      <c r="C109" s="12"/>
      <c r="D109" s="12"/>
      <c r="E109" s="24"/>
      <c r="F109" s="29"/>
    </row>
    <row r="110" spans="1:6">
      <c r="C110" s="12"/>
      <c r="D110" s="12"/>
      <c r="E110" s="24"/>
      <c r="F110" s="29"/>
    </row>
    <row r="111" spans="1:6">
      <c r="C111" s="12"/>
      <c r="D111" s="12"/>
      <c r="E111" s="24"/>
      <c r="F111" s="29"/>
    </row>
    <row r="112" spans="1:6">
      <c r="C112" s="12"/>
      <c r="D112" s="12"/>
      <c r="E112" s="24"/>
      <c r="F112" s="29"/>
    </row>
    <row r="113" spans="3:6">
      <c r="C113" s="12"/>
      <c r="D113" s="12"/>
      <c r="E113" s="24"/>
      <c r="F113" s="29"/>
    </row>
    <row r="114" spans="3:6">
      <c r="C114" s="12"/>
      <c r="D114" s="12"/>
      <c r="E114" s="24"/>
      <c r="F114" s="29"/>
    </row>
    <row r="115" spans="3:6">
      <c r="C115" s="12"/>
      <c r="D115" s="12"/>
      <c r="E115" s="24"/>
      <c r="F115" s="29"/>
    </row>
    <row r="116" spans="3:6">
      <c r="C116" s="12"/>
      <c r="D116" s="12"/>
      <c r="E116" s="24"/>
      <c r="F116" s="29"/>
    </row>
    <row r="117" spans="3:6">
      <c r="C117" s="12"/>
      <c r="D117" s="12"/>
      <c r="E117" s="24"/>
      <c r="F117" s="29"/>
    </row>
    <row r="118" spans="3:6">
      <c r="C118" s="12"/>
      <c r="D118" s="12"/>
      <c r="E118" s="24"/>
      <c r="F118" s="29"/>
    </row>
    <row r="119" spans="3:6">
      <c r="C119" s="12"/>
      <c r="D119" s="12"/>
      <c r="E119" s="24"/>
      <c r="F119" s="29"/>
    </row>
    <row r="120" spans="3:6">
      <c r="C120" s="12"/>
      <c r="D120" s="12"/>
      <c r="E120" s="24"/>
      <c r="F120" s="29"/>
    </row>
    <row r="121" spans="3:6">
      <c r="C121" s="12"/>
      <c r="D121" s="12"/>
      <c r="E121" s="24"/>
      <c r="F121" s="29"/>
    </row>
    <row r="122" spans="3:6">
      <c r="C122" s="12"/>
      <c r="D122" s="12"/>
      <c r="E122" s="24"/>
      <c r="F122" s="29"/>
    </row>
    <row r="123" spans="3:6">
      <c r="C123" s="12"/>
      <c r="D123" s="12"/>
      <c r="E123" s="24"/>
      <c r="F123" s="29"/>
    </row>
    <row r="124" spans="3:6">
      <c r="C124" s="12"/>
      <c r="D124" s="12"/>
      <c r="E124" s="24"/>
      <c r="F124" s="29"/>
    </row>
    <row r="125" spans="3:6">
      <c r="C125" s="12"/>
      <c r="D125" s="12"/>
      <c r="E125" s="24"/>
      <c r="F125" s="29"/>
    </row>
    <row r="126" spans="3:6">
      <c r="C126" s="12"/>
      <c r="D126" s="12"/>
      <c r="E126" s="24"/>
      <c r="F126" s="29"/>
    </row>
    <row r="127" spans="3:6">
      <c r="C127" s="12"/>
      <c r="D127" s="12"/>
      <c r="E127" s="24"/>
      <c r="F127" s="29"/>
    </row>
    <row r="128" spans="3:6">
      <c r="C128" s="12"/>
      <c r="D128" s="12"/>
      <c r="E128" s="24"/>
      <c r="F128" s="29"/>
    </row>
    <row r="129" spans="1:6">
      <c r="C129" s="12"/>
      <c r="D129" s="12"/>
      <c r="E129" s="24"/>
      <c r="F129" s="29"/>
    </row>
    <row r="130" spans="1:6">
      <c r="C130" s="12"/>
      <c r="D130" s="12"/>
      <c r="E130" s="24"/>
      <c r="F130" s="29"/>
    </row>
    <row r="131" spans="1:6">
      <c r="C131" s="12"/>
      <c r="D131" s="12"/>
      <c r="E131" s="24"/>
      <c r="F131" s="29"/>
    </row>
    <row r="132" spans="1:6">
      <c r="C132" s="12"/>
      <c r="D132" s="12"/>
      <c r="E132" s="24"/>
      <c r="F132" s="24" t="s">
        <v>180</v>
      </c>
    </row>
    <row r="133" spans="1:6">
      <c r="A133" s="12" t="s">
        <v>181</v>
      </c>
      <c r="C133" s="12"/>
      <c r="E133" s="24"/>
      <c r="F133" s="29"/>
    </row>
    <row r="134" spans="1:6">
      <c r="C134" s="12"/>
      <c r="D134" s="12"/>
      <c r="E134" s="24"/>
    </row>
    <row r="135" spans="1:6">
      <c r="A135" s="32" t="s">
        <v>182</v>
      </c>
      <c r="D135" s="12"/>
    </row>
    <row r="136" spans="1:6">
      <c r="A136" s="33"/>
      <c r="D136" s="12"/>
    </row>
    <row r="137" spans="1:6" ht="21" customHeight="1">
      <c r="A137" s="33" t="s">
        <v>183</v>
      </c>
    </row>
    <row r="138" spans="1:6">
      <c r="A138" s="33"/>
    </row>
    <row r="139" spans="1:6" ht="14.25" customHeight="1">
      <c r="A139" s="33" t="s">
        <v>184</v>
      </c>
    </row>
    <row r="140" spans="1:6">
      <c r="A140" s="33" t="s">
        <v>185</v>
      </c>
    </row>
    <row r="141" spans="1:6">
      <c r="A141" s="33" t="s">
        <v>186</v>
      </c>
    </row>
    <row r="142" spans="1:6">
      <c r="A142" s="33" t="s">
        <v>187</v>
      </c>
    </row>
    <row r="143" spans="1:6">
      <c r="A143" s="33" t="s">
        <v>188</v>
      </c>
    </row>
    <row r="144" spans="1:6">
      <c r="A144" s="33"/>
    </row>
    <row r="145" spans="1:1" ht="12.75" customHeight="1">
      <c r="A145" s="32" t="s">
        <v>189</v>
      </c>
    </row>
    <row r="146" spans="1:1">
      <c r="A146" s="33" t="s">
        <v>190</v>
      </c>
    </row>
    <row r="147" spans="1:1">
      <c r="A147" s="33" t="s">
        <v>191</v>
      </c>
    </row>
    <row r="148" spans="1:1">
      <c r="A148" s="33" t="s">
        <v>192</v>
      </c>
    </row>
    <row r="149" spans="1:1">
      <c r="A149" s="33" t="s">
        <v>193</v>
      </c>
    </row>
    <row r="150" spans="1:1">
      <c r="A150" s="33"/>
    </row>
    <row r="151" spans="1:1" ht="17.25" customHeight="1">
      <c r="A151" s="32" t="s">
        <v>194</v>
      </c>
    </row>
    <row r="152" spans="1:1">
      <c r="A152" s="33" t="s">
        <v>195</v>
      </c>
    </row>
    <row r="153" spans="1:1">
      <c r="A153" s="33" t="s">
        <v>196</v>
      </c>
    </row>
    <row r="154" spans="1:1">
      <c r="A154" s="33" t="s">
        <v>197</v>
      </c>
    </row>
    <row r="155" spans="1:1">
      <c r="A155" s="33" t="s">
        <v>198</v>
      </c>
    </row>
    <row r="156" spans="1:1">
      <c r="A156" s="33" t="s">
        <v>199</v>
      </c>
    </row>
    <row r="157" spans="1:1">
      <c r="A157" s="33" t="s">
        <v>200</v>
      </c>
    </row>
    <row r="158" spans="1:1">
      <c r="A158" s="33"/>
    </row>
    <row r="159" spans="1:1" ht="13.5" customHeight="1">
      <c r="A159" s="32" t="s">
        <v>201</v>
      </c>
    </row>
    <row r="160" spans="1:1">
      <c r="A160" s="33" t="s">
        <v>202</v>
      </c>
    </row>
    <row r="161" spans="1:1">
      <c r="A161" s="33" t="s">
        <v>203</v>
      </c>
    </row>
    <row r="162" spans="1:1">
      <c r="A162" s="33" t="s">
        <v>204</v>
      </c>
    </row>
    <row r="163" spans="1:1">
      <c r="A163" s="33"/>
    </row>
    <row r="164" spans="1:1" ht="15" customHeight="1">
      <c r="A164" s="32" t="s">
        <v>205</v>
      </c>
    </row>
    <row r="165" spans="1:1">
      <c r="A165" s="33"/>
    </row>
    <row r="166" spans="1:1">
      <c r="A166" s="33" t="s">
        <v>206</v>
      </c>
    </row>
    <row r="167" spans="1:1">
      <c r="A167" s="33"/>
    </row>
    <row r="168" spans="1:1">
      <c r="A168" s="33"/>
    </row>
    <row r="169" spans="1:1">
      <c r="A169" s="33"/>
    </row>
    <row r="170" spans="1:1">
      <c r="A170" s="33"/>
    </row>
    <row r="171" spans="1:1">
      <c r="A171" s="33"/>
    </row>
    <row r="172" spans="1:1">
      <c r="A172" s="33"/>
    </row>
    <row r="173" spans="1:1">
      <c r="A173" s="33"/>
    </row>
    <row r="174" spans="1:1">
      <c r="A174" s="33"/>
    </row>
    <row r="175" spans="1:1">
      <c r="A175" s="33"/>
    </row>
    <row r="176" spans="1:1">
      <c r="A176" s="33"/>
    </row>
    <row r="177" spans="1:1">
      <c r="A177" s="33"/>
    </row>
    <row r="178" spans="1:1">
      <c r="A178" s="33"/>
    </row>
    <row r="179" spans="1:1">
      <c r="A179" s="33"/>
    </row>
    <row r="180" spans="1:1">
      <c r="A180" s="33"/>
    </row>
    <row r="181" spans="1:1">
      <c r="A181" s="33"/>
    </row>
    <row r="182" spans="1:1">
      <c r="A182" s="33"/>
    </row>
    <row r="183" spans="1:1">
      <c r="A183" s="33"/>
    </row>
    <row r="184" spans="1:1">
      <c r="A184" s="33"/>
    </row>
    <row r="185" spans="1:1">
      <c r="A185" s="33"/>
    </row>
    <row r="186" spans="1:1">
      <c r="A186" s="33"/>
    </row>
    <row r="187" spans="1:1">
      <c r="A187" s="33"/>
    </row>
    <row r="188" spans="1:1">
      <c r="A188" s="33"/>
    </row>
    <row r="189" spans="1:1">
      <c r="A189" s="33"/>
    </row>
    <row r="190" spans="1:1">
      <c r="A190" s="33"/>
    </row>
    <row r="191" spans="1:1">
      <c r="A191" s="33"/>
    </row>
    <row r="192" spans="1:1">
      <c r="A192" s="33"/>
    </row>
    <row r="193" spans="1:1">
      <c r="A193" s="33"/>
    </row>
    <row r="194" spans="1:1">
      <c r="A194" s="33"/>
    </row>
    <row r="195" spans="1:1">
      <c r="A195" s="33"/>
    </row>
    <row r="196" spans="1:1">
      <c r="A196" s="33"/>
    </row>
    <row r="197" spans="1:1">
      <c r="A197" s="33"/>
    </row>
    <row r="198" spans="1:1">
      <c r="A198" s="33"/>
    </row>
    <row r="199" spans="1:1">
      <c r="A199" s="33"/>
    </row>
    <row r="200" spans="1:1">
      <c r="A200" s="33"/>
    </row>
    <row r="201" spans="1:1">
      <c r="A201" s="33"/>
    </row>
    <row r="202" spans="1:1">
      <c r="A202" s="33"/>
    </row>
    <row r="203" spans="1:1">
      <c r="A203" s="33"/>
    </row>
    <row r="204" spans="1:1">
      <c r="A204" s="33"/>
    </row>
    <row r="205" spans="1:1">
      <c r="A205" s="33"/>
    </row>
    <row r="206" spans="1:1">
      <c r="A206" s="33"/>
    </row>
    <row r="207" spans="1:1">
      <c r="A207" s="33"/>
    </row>
    <row r="208" spans="1:1">
      <c r="A208" s="33"/>
    </row>
    <row r="209" spans="1:1">
      <c r="A209" s="33"/>
    </row>
    <row r="210" spans="1:1">
      <c r="A210" s="33"/>
    </row>
    <row r="211" spans="1:1">
      <c r="A211" s="33"/>
    </row>
    <row r="212" spans="1:1">
      <c r="A212" s="33"/>
    </row>
    <row r="213" spans="1:1">
      <c r="A213" s="33"/>
    </row>
    <row r="214" spans="1:1">
      <c r="A214" s="33"/>
    </row>
    <row r="215" spans="1:1">
      <c r="A215" s="33"/>
    </row>
    <row r="216" spans="1:1">
      <c r="A216" s="33"/>
    </row>
    <row r="217" spans="1:1">
      <c r="A217" s="33"/>
    </row>
    <row r="218" spans="1:1">
      <c r="A218" s="33"/>
    </row>
    <row r="219" spans="1:1">
      <c r="A219" s="33"/>
    </row>
    <row r="220" spans="1:1">
      <c r="A220" s="33"/>
    </row>
    <row r="221" spans="1:1">
      <c r="A221" s="33"/>
    </row>
    <row r="222" spans="1:1">
      <c r="A222" s="33"/>
    </row>
    <row r="223" spans="1:1">
      <c r="A223" s="33"/>
    </row>
    <row r="224" spans="1:1">
      <c r="A224" s="33"/>
    </row>
    <row r="225" spans="1:1">
      <c r="A225" s="33"/>
    </row>
    <row r="226" spans="1:1">
      <c r="A226" s="33"/>
    </row>
    <row r="227" spans="1:1">
      <c r="A227" s="33"/>
    </row>
    <row r="228" spans="1:1">
      <c r="A228" s="33"/>
    </row>
    <row r="229" spans="1:1">
      <c r="A229" s="33"/>
    </row>
    <row r="230" spans="1:1">
      <c r="A230" s="33"/>
    </row>
    <row r="231" spans="1:1">
      <c r="A231" s="33"/>
    </row>
    <row r="232" spans="1:1">
      <c r="A232" s="33"/>
    </row>
    <row r="233" spans="1:1">
      <c r="A233" s="33"/>
    </row>
    <row r="234" spans="1:1">
      <c r="A234" s="33"/>
    </row>
    <row r="235" spans="1:1">
      <c r="A235" s="33"/>
    </row>
    <row r="236" spans="1:1">
      <c r="A236" s="33"/>
    </row>
    <row r="237" spans="1:1">
      <c r="A237" s="33"/>
    </row>
    <row r="238" spans="1:1">
      <c r="A238" s="33"/>
    </row>
    <row r="239" spans="1:1">
      <c r="A239" s="33"/>
    </row>
    <row r="240" spans="1:1">
      <c r="A240" s="33"/>
    </row>
    <row r="241" spans="1:1">
      <c r="A241" s="33"/>
    </row>
    <row r="242" spans="1:1">
      <c r="A242" s="33"/>
    </row>
    <row r="243" spans="1:1">
      <c r="A243" s="33"/>
    </row>
    <row r="244" spans="1:1">
      <c r="A244" s="33"/>
    </row>
    <row r="245" spans="1:1">
      <c r="A245" s="33"/>
    </row>
    <row r="246" spans="1:1">
      <c r="A246" s="33"/>
    </row>
    <row r="247" spans="1:1">
      <c r="A247" s="33"/>
    </row>
    <row r="248" spans="1:1">
      <c r="A248" s="33"/>
    </row>
    <row r="249" spans="1:1">
      <c r="A249" s="33"/>
    </row>
    <row r="250" spans="1:1">
      <c r="A250" s="33"/>
    </row>
    <row r="251" spans="1:1">
      <c r="A251" s="33"/>
    </row>
    <row r="252" spans="1:1">
      <c r="A252" s="33"/>
    </row>
    <row r="253" spans="1:1">
      <c r="A253" s="33"/>
    </row>
    <row r="254" spans="1:1">
      <c r="A254" s="33"/>
    </row>
    <row r="255" spans="1:1">
      <c r="A255" s="33"/>
    </row>
    <row r="256" spans="1:1">
      <c r="A256" s="33"/>
    </row>
    <row r="257" spans="1:1">
      <c r="A257" s="33"/>
    </row>
    <row r="258" spans="1:1">
      <c r="A258" s="33"/>
    </row>
    <row r="259" spans="1:1">
      <c r="A259" s="33"/>
    </row>
    <row r="260" spans="1:1">
      <c r="A260" s="33"/>
    </row>
    <row r="261" spans="1:1">
      <c r="A261" s="33"/>
    </row>
    <row r="262" spans="1:1">
      <c r="A262" s="33"/>
    </row>
    <row r="263" spans="1:1">
      <c r="A263" s="33"/>
    </row>
    <row r="264" spans="1:1">
      <c r="A264" s="33"/>
    </row>
    <row r="265" spans="1:1">
      <c r="A265" s="33"/>
    </row>
    <row r="266" spans="1:1">
      <c r="A266" s="33"/>
    </row>
    <row r="267" spans="1:1">
      <c r="A267" s="33"/>
    </row>
    <row r="268" spans="1:1">
      <c r="A268" s="33"/>
    </row>
    <row r="269" spans="1:1">
      <c r="A269" s="33"/>
    </row>
    <row r="270" spans="1:1">
      <c r="A270" s="33"/>
    </row>
    <row r="271" spans="1:1">
      <c r="A271" s="33"/>
    </row>
    <row r="272" spans="1:1">
      <c r="A272" s="33"/>
    </row>
    <row r="273" spans="1:1">
      <c r="A273" s="33"/>
    </row>
    <row r="274" spans="1:1">
      <c r="A274" s="33"/>
    </row>
    <row r="275" spans="1:1">
      <c r="A275" s="33"/>
    </row>
    <row r="276" spans="1:1">
      <c r="A276" s="33"/>
    </row>
    <row r="277" spans="1:1">
      <c r="A277" s="33"/>
    </row>
    <row r="278" spans="1:1">
      <c r="A278" s="33"/>
    </row>
    <row r="279" spans="1:1">
      <c r="A279" s="33"/>
    </row>
    <row r="280" spans="1:1">
      <c r="A280" s="33"/>
    </row>
    <row r="281" spans="1:1">
      <c r="A281" s="33"/>
    </row>
    <row r="282" spans="1:1">
      <c r="A282" s="33"/>
    </row>
    <row r="283" spans="1:1">
      <c r="A283" s="33"/>
    </row>
    <row r="284" spans="1:1">
      <c r="A284" s="33"/>
    </row>
    <row r="285" spans="1:1">
      <c r="A285" s="33"/>
    </row>
    <row r="286" spans="1:1">
      <c r="A286" s="33"/>
    </row>
    <row r="287" spans="1:1">
      <c r="A287" s="33"/>
    </row>
    <row r="288" spans="1:1">
      <c r="A288" s="33"/>
    </row>
    <row r="289" spans="1:1">
      <c r="A289" s="33"/>
    </row>
    <row r="290" spans="1:1">
      <c r="A290" s="33"/>
    </row>
    <row r="291" spans="1:1">
      <c r="A291" s="33"/>
    </row>
    <row r="292" spans="1:1">
      <c r="A292" s="33"/>
    </row>
    <row r="293" spans="1:1">
      <c r="A293" s="33"/>
    </row>
    <row r="294" spans="1:1">
      <c r="A294" s="33"/>
    </row>
    <row r="295" spans="1:1">
      <c r="A295" s="33"/>
    </row>
    <row r="296" spans="1:1">
      <c r="A296" s="33"/>
    </row>
    <row r="297" spans="1:1">
      <c r="A297" s="33"/>
    </row>
    <row r="298" spans="1:1">
      <c r="A298" s="33"/>
    </row>
    <row r="299" spans="1:1">
      <c r="A299" s="33"/>
    </row>
    <row r="300" spans="1:1">
      <c r="A300" s="33"/>
    </row>
    <row r="301" spans="1:1">
      <c r="A301" s="33"/>
    </row>
    <row r="302" spans="1:1">
      <c r="A302" s="33"/>
    </row>
    <row r="303" spans="1:1">
      <c r="A303" s="33"/>
    </row>
    <row r="304" spans="1:1">
      <c r="A304" s="33"/>
    </row>
    <row r="305" spans="1:1">
      <c r="A305" s="33"/>
    </row>
    <row r="306" spans="1:1">
      <c r="A306" s="33"/>
    </row>
    <row r="307" spans="1:1">
      <c r="A307" s="33"/>
    </row>
    <row r="308" spans="1:1">
      <c r="A308" s="33"/>
    </row>
    <row r="309" spans="1:1">
      <c r="A309" s="33"/>
    </row>
    <row r="310" spans="1:1">
      <c r="A310" s="33"/>
    </row>
    <row r="311" spans="1:1">
      <c r="A311" s="33"/>
    </row>
    <row r="312" spans="1:1">
      <c r="A312" s="33"/>
    </row>
    <row r="313" spans="1:1">
      <c r="A313" s="33"/>
    </row>
    <row r="314" spans="1:1">
      <c r="A314" s="33"/>
    </row>
    <row r="315" spans="1:1">
      <c r="A315" s="33"/>
    </row>
    <row r="316" spans="1:1">
      <c r="A316" s="33"/>
    </row>
    <row r="317" spans="1:1">
      <c r="A317" s="33"/>
    </row>
    <row r="318" spans="1:1">
      <c r="A318" s="33"/>
    </row>
    <row r="319" spans="1:1">
      <c r="A319" s="33"/>
    </row>
    <row r="320" spans="1:1">
      <c r="A320" s="33"/>
    </row>
    <row r="321" spans="1:1">
      <c r="A321" s="33"/>
    </row>
    <row r="322" spans="1:1">
      <c r="A322" s="33"/>
    </row>
    <row r="323" spans="1:1">
      <c r="A323" s="33"/>
    </row>
    <row r="324" spans="1:1">
      <c r="A324" s="33"/>
    </row>
    <row r="325" spans="1:1">
      <c r="A325" s="33"/>
    </row>
    <row r="326" spans="1:1">
      <c r="A326" s="33"/>
    </row>
    <row r="327" spans="1:1">
      <c r="A327" s="33"/>
    </row>
    <row r="328" spans="1:1">
      <c r="A328" s="33"/>
    </row>
    <row r="329" spans="1:1">
      <c r="A329" s="33"/>
    </row>
    <row r="330" spans="1:1">
      <c r="A330" s="33"/>
    </row>
    <row r="331" spans="1:1">
      <c r="A331" s="33"/>
    </row>
    <row r="332" spans="1:1">
      <c r="A332" s="33"/>
    </row>
  </sheetData>
  <pageMargins left="0.57999999999999996" right="0.27" top="1.32" bottom="0.44" header="0.28999999999999998" footer="0.25"/>
  <pageSetup orientation="portrait" horizontalDpi="4294967292" r:id="rId1"/>
  <headerFooter alignWithMargins="0">
    <oddHeader>&amp;C&amp;"Arial,Bold"&amp;12&amp;F - &amp;A</oddHeader>
    <oddFooter>&amp;LPage &amp;P&amp;C73 ACCOUNTS UPDATED &amp;D&amp;R(HOLE PUNCH SET AT 7)</oddFooter>
  </headerFooter>
  <rowBreaks count="2" manualBreakCount="2">
    <brk id="38" max="16383" man="1"/>
    <brk id="83" max="16383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332"/>
  <sheetViews>
    <sheetView topLeftCell="A13" zoomScaleNormal="100" workbookViewId="0">
      <selection activeCell="F24" sqref="F24"/>
    </sheetView>
  </sheetViews>
  <sheetFormatPr defaultRowHeight="12.75"/>
  <cols>
    <col min="1" max="1" width="17.42578125" style="12" customWidth="1"/>
    <col min="2" max="2" width="5.85546875" customWidth="1"/>
    <col min="3" max="3" width="38" customWidth="1"/>
    <col min="4" max="4" width="6.7109375" customWidth="1"/>
    <col min="5" max="5" width="11.28515625" customWidth="1"/>
    <col min="6" max="6" width="14.28515625" style="3" customWidth="1"/>
    <col min="7" max="7" width="4.42578125" customWidth="1"/>
    <col min="8" max="8" width="10.5703125" style="14" customWidth="1"/>
    <col min="9" max="9" width="15" style="15" customWidth="1"/>
    <col min="10" max="13" width="9.140625" style="7" customWidth="1"/>
  </cols>
  <sheetData>
    <row r="1" spans="1:9">
      <c r="A1" s="1" t="s">
        <v>0</v>
      </c>
      <c r="B1" s="2"/>
      <c r="C1" s="2"/>
      <c r="G1" s="4" t="s">
        <v>1</v>
      </c>
      <c r="H1" s="5" t="s">
        <v>2</v>
      </c>
      <c r="I1" s="6" t="s">
        <v>3</v>
      </c>
    </row>
    <row r="2" spans="1:9" ht="13.5" thickBot="1">
      <c r="A2" s="8" t="s">
        <v>4</v>
      </c>
      <c r="B2" s="8"/>
      <c r="C2" s="8" t="s">
        <v>5</v>
      </c>
      <c r="D2" s="8"/>
      <c r="E2" s="9" t="s">
        <v>6</v>
      </c>
      <c r="F2" s="10" t="s">
        <v>7</v>
      </c>
      <c r="G2" s="11" t="s">
        <v>8</v>
      </c>
      <c r="H2" s="5" t="s">
        <v>9</v>
      </c>
      <c r="I2" s="6" t="s">
        <v>10</v>
      </c>
    </row>
    <row r="3" spans="1:9" ht="21" customHeight="1" thickTop="1">
      <c r="A3" s="12" t="s">
        <v>11</v>
      </c>
      <c r="C3" t="s">
        <v>12</v>
      </c>
      <c r="E3" t="s">
        <v>13</v>
      </c>
      <c r="F3" s="13">
        <v>1662.61</v>
      </c>
      <c r="G3">
        <v>1</v>
      </c>
      <c r="H3" s="14">
        <f>IF(F3&gt;0,,1)</f>
        <v>0</v>
      </c>
      <c r="I3" s="15" t="str">
        <f>IF(OR(F3&lt;300,F3&gt;2850),"CHECK","-")</f>
        <v>-</v>
      </c>
    </row>
    <row r="4" spans="1:9">
      <c r="C4" t="s">
        <v>14</v>
      </c>
      <c r="E4" t="s">
        <v>15</v>
      </c>
      <c r="F4" s="13">
        <v>38.44</v>
      </c>
      <c r="G4">
        <f>G3+1</f>
        <v>2</v>
      </c>
      <c r="H4" s="14">
        <f>IF(F4&gt;0,,1)</f>
        <v>0</v>
      </c>
      <c r="I4" s="15" t="str">
        <f>IF(OR(F4&lt;5,F4&gt;30),"CHECK","-")</f>
        <v>CHECK</v>
      </c>
    </row>
    <row r="5" spans="1:9">
      <c r="C5" t="s">
        <v>16</v>
      </c>
      <c r="E5" t="s">
        <v>17</v>
      </c>
      <c r="F5" s="13">
        <v>8.74</v>
      </c>
      <c r="G5">
        <v>3</v>
      </c>
      <c r="H5" s="14">
        <f>IF(F5&gt;0,,1)</f>
        <v>0</v>
      </c>
      <c r="I5" s="15" t="str">
        <f>IF(OR(F5&lt;5,F5&gt;15),"CHECK","-")</f>
        <v>-</v>
      </c>
    </row>
    <row r="6" spans="1:9">
      <c r="C6" t="s">
        <v>18</v>
      </c>
      <c r="E6" t="s">
        <v>19</v>
      </c>
      <c r="F6" s="13">
        <v>11.89</v>
      </c>
      <c r="G6">
        <f>G5+1</f>
        <v>4</v>
      </c>
      <c r="H6" s="14">
        <f>IF(F6&gt;0,,1)</f>
        <v>0</v>
      </c>
      <c r="I6" s="15" t="str">
        <f>IF(OR(F6&lt;5,F6&gt;15),"CHECK","-")</f>
        <v>-</v>
      </c>
    </row>
    <row r="7" spans="1:9">
      <c r="C7" t="s">
        <v>20</v>
      </c>
      <c r="E7" t="s">
        <v>21</v>
      </c>
      <c r="F7" s="13">
        <v>9.68</v>
      </c>
      <c r="G7">
        <f>G6+1</f>
        <v>5</v>
      </c>
      <c r="H7" s="14">
        <f>IF(F7&gt;0,,1)</f>
        <v>0</v>
      </c>
      <c r="I7" s="15" t="str">
        <f>IF(OR(F7&lt;5,F7&gt;15),"CHECK","-")</f>
        <v>-</v>
      </c>
    </row>
    <row r="8" spans="1:9" ht="13.5" customHeight="1" thickBot="1">
      <c r="A8" s="8"/>
      <c r="B8" s="16"/>
      <c r="C8" s="8" t="s">
        <v>22</v>
      </c>
      <c r="D8" s="16"/>
      <c r="E8" s="16"/>
      <c r="F8" s="17">
        <f>SUM(F3:F7)</f>
        <v>1731.3600000000001</v>
      </c>
    </row>
    <row r="9" spans="1:9" ht="21" customHeight="1" thickTop="1">
      <c r="A9" s="12" t="s">
        <v>23</v>
      </c>
      <c r="C9" t="s">
        <v>24</v>
      </c>
      <c r="E9" t="s">
        <v>25</v>
      </c>
      <c r="F9" s="13">
        <v>839.77</v>
      </c>
      <c r="G9">
        <v>6</v>
      </c>
      <c r="H9" s="14">
        <f>IF(F9&gt;0,,1)</f>
        <v>0</v>
      </c>
      <c r="I9" s="15" t="str">
        <f>IF(OR(F9&lt;15,F9&gt;1600),"CHECK","-")</f>
        <v>-</v>
      </c>
    </row>
    <row r="10" spans="1:9" ht="21" customHeight="1">
      <c r="C10" t="s">
        <v>26</v>
      </c>
      <c r="E10" t="s">
        <v>27</v>
      </c>
      <c r="F10" s="13">
        <v>8.89</v>
      </c>
      <c r="G10">
        <v>7</v>
      </c>
      <c r="H10" s="14">
        <f>IF(F10&gt;0,,1)</f>
        <v>0</v>
      </c>
      <c r="I10" s="15" t="str">
        <f>IF(OR(F10&lt;9,F10&gt;25),"CHECK","-")</f>
        <v>CHECK</v>
      </c>
    </row>
    <row r="11" spans="1:9" ht="13.5" customHeight="1" thickBot="1">
      <c r="A11" s="8"/>
      <c r="B11" s="16"/>
      <c r="C11" s="8" t="s">
        <v>28</v>
      </c>
      <c r="D11" s="16"/>
      <c r="E11" s="16"/>
      <c r="F11" s="17">
        <f>SUM(F9:F10)</f>
        <v>848.66</v>
      </c>
    </row>
    <row r="12" spans="1:9" ht="13.5" thickTop="1">
      <c r="A12" s="12" t="s">
        <v>29</v>
      </c>
      <c r="C12" s="18" t="s">
        <v>30</v>
      </c>
      <c r="E12" t="s">
        <v>31</v>
      </c>
      <c r="F12" s="13">
        <v>52.2</v>
      </c>
      <c r="G12">
        <f>G10+1</f>
        <v>8</v>
      </c>
      <c r="H12" s="14">
        <f>IF(F12&gt;0,,1)</f>
        <v>0</v>
      </c>
      <c r="I12" s="15" t="str">
        <f>IF(OR(F12&lt;50,F12&gt;60),"CHECK","-")</f>
        <v>-</v>
      </c>
    </row>
    <row r="13" spans="1:9">
      <c r="C13" t="s">
        <v>32</v>
      </c>
      <c r="E13" t="s">
        <v>33</v>
      </c>
      <c r="F13" s="13">
        <v>662.55</v>
      </c>
      <c r="G13">
        <f>G12+1</f>
        <v>9</v>
      </c>
      <c r="H13" s="14">
        <f>IF(F13&gt;0,,1)</f>
        <v>0</v>
      </c>
      <c r="I13" s="15" t="str">
        <f>IF(OR(F13&lt;500,F13&gt;1200),"CHECK","-")</f>
        <v>-</v>
      </c>
    </row>
    <row r="14" spans="1:9">
      <c r="C14" t="s">
        <v>34</v>
      </c>
      <c r="E14" t="s">
        <v>35</v>
      </c>
      <c r="F14" s="13">
        <v>896.79</v>
      </c>
      <c r="G14">
        <f>G13+1</f>
        <v>10</v>
      </c>
      <c r="H14" s="14">
        <f>IF(F14&gt;0,,1)</f>
        <v>0</v>
      </c>
      <c r="I14" s="15" t="str">
        <f>IF(OR(F14&lt;550,F14&gt;1600),"CHECK","-")</f>
        <v>-</v>
      </c>
    </row>
    <row r="15" spans="1:9" ht="13.5" thickBot="1">
      <c r="A15" s="8"/>
      <c r="B15" s="16"/>
      <c r="C15" s="8" t="s">
        <v>36</v>
      </c>
      <c r="D15" s="16"/>
      <c r="E15" s="16"/>
      <c r="F15" s="17">
        <f>SUM(F12:F14)</f>
        <v>1611.54</v>
      </c>
    </row>
    <row r="16" spans="1:9" ht="21" customHeight="1" thickTop="1">
      <c r="A16" s="12" t="s">
        <v>37</v>
      </c>
      <c r="C16" t="s">
        <v>38</v>
      </c>
      <c r="E16" t="s">
        <v>39</v>
      </c>
      <c r="F16" s="13">
        <v>135.16999999999999</v>
      </c>
      <c r="G16">
        <f>G14+1</f>
        <v>11</v>
      </c>
      <c r="H16" s="14">
        <f>IF(F16&gt;0,,1)</f>
        <v>0</v>
      </c>
      <c r="I16" s="15" t="str">
        <f>IF(OR(F16&lt;100,F16&gt;400),"CHECK","-")</f>
        <v>-</v>
      </c>
    </row>
    <row r="17" spans="1:10" ht="13.5" customHeight="1" thickBot="1">
      <c r="A17" s="8"/>
      <c r="B17" s="16"/>
      <c r="C17" s="8" t="s">
        <v>40</v>
      </c>
      <c r="D17" s="16"/>
      <c r="E17" s="16"/>
      <c r="F17" s="17">
        <f>SUM(F16)</f>
        <v>135.16999999999999</v>
      </c>
    </row>
    <row r="18" spans="1:10" ht="21" customHeight="1" thickTop="1">
      <c r="A18" s="12" t="s">
        <v>41</v>
      </c>
      <c r="C18" t="s">
        <v>42</v>
      </c>
      <c r="E18" t="s">
        <v>43</v>
      </c>
      <c r="F18" s="13">
        <v>247.9</v>
      </c>
      <c r="G18">
        <f>G16+1</f>
        <v>12</v>
      </c>
      <c r="H18" s="14">
        <f>IF(F18&gt;0,,1)</f>
        <v>0</v>
      </c>
      <c r="I18" s="15" t="str">
        <f>IF(OR(F18&lt;200,F18&gt;550),"CHECK","-")</f>
        <v>-</v>
      </c>
    </row>
    <row r="19" spans="1:10" ht="12.75" customHeight="1">
      <c r="C19" t="s">
        <v>44</v>
      </c>
      <c r="E19" t="s">
        <v>45</v>
      </c>
      <c r="F19" s="13">
        <v>51.54</v>
      </c>
      <c r="G19">
        <f>G18+1</f>
        <v>13</v>
      </c>
      <c r="H19" s="14">
        <f>IF(F19&gt;0,,1)</f>
        <v>0</v>
      </c>
      <c r="I19" s="15" t="str">
        <f>IF(OR(F19&lt;10,F19&gt;100),"CHECK","-")</f>
        <v>-</v>
      </c>
    </row>
    <row r="20" spans="1:10" ht="13.5" thickBot="1">
      <c r="A20" s="8"/>
      <c r="B20" s="16"/>
      <c r="C20" s="8" t="s">
        <v>46</v>
      </c>
      <c r="D20" s="16"/>
      <c r="E20" s="16"/>
      <c r="F20" s="17">
        <f>SUM(F18:F19)</f>
        <v>299.44</v>
      </c>
    </row>
    <row r="21" spans="1:10" ht="21" customHeight="1" thickTop="1">
      <c r="A21" s="12" t="s">
        <v>47</v>
      </c>
      <c r="C21" t="s">
        <v>48</v>
      </c>
      <c r="E21" s="18" t="s">
        <v>49</v>
      </c>
      <c r="F21" s="13">
        <v>184.71</v>
      </c>
      <c r="G21">
        <v>14</v>
      </c>
      <c r="H21" s="14">
        <f>IF(F21&gt;0,,1)</f>
        <v>0</v>
      </c>
      <c r="I21" s="15" t="str">
        <f>IF(OR(F21&lt;140,F21&gt;320),"CHECK","-")</f>
        <v>-</v>
      </c>
      <c r="J21" s="19"/>
    </row>
    <row r="22" spans="1:10" ht="12.75" customHeight="1">
      <c r="C22" t="s">
        <v>50</v>
      </c>
      <c r="E22" t="s">
        <v>51</v>
      </c>
      <c r="F22" s="13">
        <v>47</v>
      </c>
      <c r="G22">
        <v>15</v>
      </c>
      <c r="H22" s="14">
        <f>IF(F22&gt;0,,1)</f>
        <v>0</v>
      </c>
      <c r="I22" s="15" t="str">
        <f>IF(OR(F22&lt;10,F22&gt;100),"CHECK","-")</f>
        <v>-</v>
      </c>
    </row>
    <row r="23" spans="1:10" ht="13.5" thickBot="1">
      <c r="A23" s="8"/>
      <c r="B23" s="16"/>
      <c r="C23" s="8" t="s">
        <v>52</v>
      </c>
      <c r="D23" s="16"/>
      <c r="E23" s="16"/>
      <c r="F23" s="17">
        <f>SUM(F21:F22)</f>
        <v>231.71</v>
      </c>
    </row>
    <row r="24" spans="1:10" ht="21" customHeight="1" thickTop="1">
      <c r="A24" s="12" t="s">
        <v>53</v>
      </c>
      <c r="C24" t="s">
        <v>54</v>
      </c>
      <c r="E24" t="s">
        <v>55</v>
      </c>
      <c r="F24" s="13">
        <v>3174.96</v>
      </c>
      <c r="G24">
        <v>16</v>
      </c>
      <c r="H24" s="14">
        <f>IF(F24&gt;0,,1)</f>
        <v>0</v>
      </c>
      <c r="I24" s="15" t="str">
        <f>IF(OR(F24&lt;2700,F24&gt;3400),"CHECK","-")</f>
        <v>-</v>
      </c>
      <c r="J24" s="7" t="s">
        <v>56</v>
      </c>
    </row>
    <row r="25" spans="1:10" ht="12.75" customHeight="1">
      <c r="C25" t="s">
        <v>57</v>
      </c>
      <c r="E25" t="s">
        <v>58</v>
      </c>
      <c r="F25" s="13">
        <v>22.09</v>
      </c>
      <c r="G25">
        <f>G24+1</f>
        <v>17</v>
      </c>
      <c r="H25" s="14">
        <f>IF(F25&gt;0,,1)</f>
        <v>0</v>
      </c>
      <c r="I25" s="15" t="str">
        <f>IF(OR(F25&lt;5,F25&gt;35),"CHECK","-")</f>
        <v>-</v>
      </c>
      <c r="J25" s="7" t="s">
        <v>59</v>
      </c>
    </row>
    <row r="26" spans="1:10" ht="12.75" customHeight="1">
      <c r="C26" t="s">
        <v>60</v>
      </c>
      <c r="E26" t="s">
        <v>61</v>
      </c>
      <c r="F26" s="13">
        <v>25.19</v>
      </c>
      <c r="G26">
        <f>G25+1</f>
        <v>18</v>
      </c>
      <c r="H26" s="14">
        <f>IF(F26&gt;0,,1)</f>
        <v>0</v>
      </c>
      <c r="I26" s="15" t="str">
        <f>IF(OR(F26&lt;5,F26&gt;40),"CHECK","-")</f>
        <v>-</v>
      </c>
      <c r="J26" s="7" t="s">
        <v>59</v>
      </c>
    </row>
    <row r="27" spans="1:10" ht="13.5" thickBot="1">
      <c r="A27" s="8"/>
      <c r="B27" s="16"/>
      <c r="C27" s="8" t="s">
        <v>62</v>
      </c>
      <c r="D27" s="16"/>
      <c r="E27" s="16"/>
      <c r="F27" s="17">
        <f>SUM(F24:F26)</f>
        <v>3222.2400000000002</v>
      </c>
    </row>
    <row r="28" spans="1:10" ht="21" customHeight="1" thickTop="1">
      <c r="A28" s="12" t="s">
        <v>53</v>
      </c>
      <c r="C28" s="18" t="s">
        <v>63</v>
      </c>
      <c r="E28" t="s">
        <v>64</v>
      </c>
      <c r="F28" s="13">
        <v>16.55</v>
      </c>
      <c r="G28">
        <v>19</v>
      </c>
      <c r="H28" s="14">
        <f>IF(F28&gt;0,,1)</f>
        <v>0</v>
      </c>
      <c r="I28" s="15" t="str">
        <f>IF(OR(F28&lt;8.5,F28&gt;90),"CHECK","-")</f>
        <v>-</v>
      </c>
    </row>
    <row r="29" spans="1:10">
      <c r="A29" s="20"/>
      <c r="B29" s="21"/>
      <c r="C29" t="s">
        <v>65</v>
      </c>
      <c r="E29" t="s">
        <v>66</v>
      </c>
      <c r="F29" s="13">
        <v>25.34</v>
      </c>
      <c r="G29">
        <v>20</v>
      </c>
      <c r="H29" s="14">
        <f>IF(F29&gt;0,,1)</f>
        <v>0</v>
      </c>
      <c r="I29" s="15" t="str">
        <f>IF(OR(F29&lt;10,F29&gt;45),"CHECK","-")</f>
        <v>-</v>
      </c>
    </row>
    <row r="30" spans="1:10">
      <c r="A30" s="22"/>
      <c r="C30" t="s">
        <v>67</v>
      </c>
      <c r="E30" t="s">
        <v>68</v>
      </c>
      <c r="F30" s="13">
        <v>1.49</v>
      </c>
      <c r="G30">
        <f>G29+1</f>
        <v>21</v>
      </c>
      <c r="H30" s="14">
        <f>IF(F30&gt;0,,1)</f>
        <v>0</v>
      </c>
      <c r="I30" s="15" t="str">
        <f>IF(OR(F30&lt;1,F30&gt;15),"CHECK","-")</f>
        <v>-</v>
      </c>
    </row>
    <row r="31" spans="1:10">
      <c r="C31" t="s">
        <v>69</v>
      </c>
      <c r="E31" t="s">
        <v>70</v>
      </c>
      <c r="F31" s="13">
        <v>1.1000000000000001</v>
      </c>
      <c r="G31">
        <f>G30+1</f>
        <v>22</v>
      </c>
      <c r="H31" s="14">
        <f>IF(F31&gt;0,,1)</f>
        <v>0</v>
      </c>
      <c r="I31" s="15" t="str">
        <f>IF(OR(F31&lt;1,F31&gt;15),"CHECK","-")</f>
        <v>-</v>
      </c>
    </row>
    <row r="32" spans="1:10">
      <c r="A32" s="22"/>
    </row>
    <row r="33" spans="1:10" ht="13.5" thickBot="1">
      <c r="A33" s="8"/>
      <c r="B33" s="16"/>
      <c r="C33" s="8" t="s">
        <v>62</v>
      </c>
      <c r="D33" s="16"/>
      <c r="E33" s="16"/>
      <c r="F33" s="17">
        <f>SUM(F28:F31)</f>
        <v>44.480000000000004</v>
      </c>
    </row>
    <row r="34" spans="1:10" ht="21" customHeight="1" thickTop="1">
      <c r="A34" s="12" t="s">
        <v>71</v>
      </c>
      <c r="C34" s="18" t="s">
        <v>72</v>
      </c>
      <c r="E34" s="18" t="s">
        <v>73</v>
      </c>
      <c r="F34" s="13">
        <v>9.16</v>
      </c>
      <c r="G34">
        <v>23</v>
      </c>
      <c r="H34" s="14">
        <f>IF(F34&gt;0,,1)</f>
        <v>0</v>
      </c>
      <c r="I34" s="15" t="str">
        <f>IF(OR(F34&lt;8,F34&gt;10),"CHECK","-")</f>
        <v>-</v>
      </c>
      <c r="J34" s="19"/>
    </row>
    <row r="35" spans="1:10" ht="21" customHeight="1">
      <c r="C35" s="18" t="s">
        <v>74</v>
      </c>
      <c r="E35" s="18" t="s">
        <v>75</v>
      </c>
      <c r="F35" s="13">
        <v>1341.3</v>
      </c>
      <c r="G35">
        <v>24</v>
      </c>
      <c r="H35" s="14">
        <f>IF(F35&gt;0,,1)</f>
        <v>0</v>
      </c>
      <c r="I35" s="15" t="str">
        <f>IF(OR(F35&lt;1200,F35&gt;1550),"CHECK","-")</f>
        <v>-</v>
      </c>
    </row>
    <row r="36" spans="1:10" ht="12.75" customHeight="1">
      <c r="C36" t="s">
        <v>76</v>
      </c>
      <c r="E36" t="s">
        <v>77</v>
      </c>
      <c r="F36" s="13">
        <v>473.68</v>
      </c>
      <c r="G36">
        <v>25</v>
      </c>
      <c r="H36" s="14">
        <f>IF(F36&gt;0,,1)</f>
        <v>0</v>
      </c>
      <c r="I36" s="15" t="str">
        <f>IF(OR(F36&lt;1000,F36&gt;1400),"CHECK","-")</f>
        <v>CHECK</v>
      </c>
    </row>
    <row r="37" spans="1:10">
      <c r="C37" t="s">
        <v>78</v>
      </c>
      <c r="E37" t="s">
        <v>79</v>
      </c>
      <c r="F37" s="13">
        <v>2175.0500000000002</v>
      </c>
      <c r="G37">
        <v>26</v>
      </c>
      <c r="H37" s="14">
        <f>IF(F37&gt;0,,1)</f>
        <v>0</v>
      </c>
      <c r="I37" s="15" t="str">
        <f>IF(OR(F37&lt;1000,F37&gt;3000),"CHECK","-")</f>
        <v>-</v>
      </c>
    </row>
    <row r="38" spans="1:10" ht="13.5" thickBot="1">
      <c r="A38" s="8"/>
      <c r="B38" s="16"/>
      <c r="C38" s="8" t="s">
        <v>80</v>
      </c>
      <c r="D38" s="16"/>
      <c r="E38" s="16"/>
      <c r="F38" s="17">
        <f>SUM(F34:F37)</f>
        <v>3999.1900000000005</v>
      </c>
    </row>
    <row r="39" spans="1:10" ht="21" customHeight="1" thickTop="1">
      <c r="A39" s="12" t="s">
        <v>81</v>
      </c>
      <c r="C39" t="s">
        <v>82</v>
      </c>
      <c r="E39" t="s">
        <v>83</v>
      </c>
      <c r="F39" s="13">
        <v>1.1000000000000001</v>
      </c>
      <c r="G39">
        <f>G37+1</f>
        <v>27</v>
      </c>
      <c r="H39" s="14">
        <f t="shared" ref="H39:H82" si="0">IF(F39&gt;0,,1)</f>
        <v>0</v>
      </c>
      <c r="I39" s="15" t="str">
        <f>IF(OR(F39&lt;1,F39&gt;15),"CHECK","-")</f>
        <v>-</v>
      </c>
    </row>
    <row r="40" spans="1:10">
      <c r="C40" t="s">
        <v>84</v>
      </c>
      <c r="E40" t="s">
        <v>85</v>
      </c>
      <c r="F40" s="13">
        <v>104.45</v>
      </c>
      <c r="G40">
        <f t="shared" ref="G40:G82" si="1">G39+1</f>
        <v>28</v>
      </c>
      <c r="H40" s="14">
        <f t="shared" si="0"/>
        <v>0</v>
      </c>
      <c r="I40" s="15" t="str">
        <f>IF(OR(F40&lt;70,F40&gt;150),"CHECK","-")</f>
        <v>-</v>
      </c>
    </row>
    <row r="41" spans="1:10">
      <c r="C41" t="s">
        <v>86</v>
      </c>
      <c r="E41" t="s">
        <v>87</v>
      </c>
      <c r="F41" s="13">
        <v>22.29</v>
      </c>
      <c r="G41">
        <f t="shared" si="1"/>
        <v>29</v>
      </c>
      <c r="H41" s="14">
        <f t="shared" si="0"/>
        <v>0</v>
      </c>
      <c r="I41" s="15" t="str">
        <f>IF(OR(F41&lt;15,F41&gt;50),"CHECK","-")</f>
        <v>-</v>
      </c>
    </row>
    <row r="42" spans="1:10">
      <c r="C42" t="s">
        <v>88</v>
      </c>
      <c r="E42" t="s">
        <v>89</v>
      </c>
      <c r="F42" s="13">
        <v>10.62</v>
      </c>
      <c r="G42">
        <f t="shared" si="1"/>
        <v>30</v>
      </c>
      <c r="H42" s="14">
        <f t="shared" si="0"/>
        <v>0</v>
      </c>
      <c r="I42" s="15" t="str">
        <f>IF(OR(F42&lt;9,F42&gt;20),"CHECK","-")</f>
        <v>-</v>
      </c>
    </row>
    <row r="43" spans="1:10">
      <c r="C43" t="s">
        <v>90</v>
      </c>
      <c r="E43" t="s">
        <v>91</v>
      </c>
      <c r="F43" s="13">
        <v>11.19</v>
      </c>
      <c r="G43">
        <f t="shared" si="1"/>
        <v>31</v>
      </c>
      <c r="H43" s="14">
        <f t="shared" si="0"/>
        <v>0</v>
      </c>
      <c r="I43" s="15" t="str">
        <f>IF(OR(F43&lt;9,F43&gt;15),"CHECK","-")</f>
        <v>-</v>
      </c>
    </row>
    <row r="44" spans="1:10">
      <c r="C44" t="s">
        <v>92</v>
      </c>
      <c r="E44" t="s">
        <v>93</v>
      </c>
      <c r="F44" s="13">
        <v>10.62</v>
      </c>
      <c r="G44">
        <f t="shared" si="1"/>
        <v>32</v>
      </c>
      <c r="H44" s="14">
        <f t="shared" si="0"/>
        <v>0</v>
      </c>
      <c r="I44" s="15" t="str">
        <f>IF(OR(F44&lt;5,F44&gt;10),"CHECK","-")</f>
        <v>CHECK</v>
      </c>
    </row>
    <row r="45" spans="1:10">
      <c r="C45" t="s">
        <v>94</v>
      </c>
      <c r="E45" t="s">
        <v>95</v>
      </c>
      <c r="F45" s="13">
        <v>121.65</v>
      </c>
      <c r="G45">
        <f t="shared" si="1"/>
        <v>33</v>
      </c>
      <c r="H45" s="14">
        <f t="shared" si="0"/>
        <v>0</v>
      </c>
      <c r="I45" s="15" t="str">
        <f>IF(OR(F45&lt;80,F45&gt;300),"CHECK","-")</f>
        <v>-</v>
      </c>
    </row>
    <row r="46" spans="1:10">
      <c r="C46" t="s">
        <v>96</v>
      </c>
      <c r="E46" t="s">
        <v>97</v>
      </c>
      <c r="F46" s="13">
        <v>28.11</v>
      </c>
      <c r="G46">
        <f t="shared" si="1"/>
        <v>34</v>
      </c>
      <c r="H46" s="14">
        <f t="shared" si="0"/>
        <v>0</v>
      </c>
      <c r="I46" s="15" t="str">
        <f>IF(OR(F46&lt;15,F46&gt;45),"CHECK","-")</f>
        <v>-</v>
      </c>
    </row>
    <row r="47" spans="1:10">
      <c r="C47" t="s">
        <v>98</v>
      </c>
      <c r="E47" t="s">
        <v>99</v>
      </c>
      <c r="F47" s="13">
        <v>193.91</v>
      </c>
      <c r="G47">
        <f t="shared" si="1"/>
        <v>35</v>
      </c>
      <c r="H47" s="14">
        <f t="shared" si="0"/>
        <v>0</v>
      </c>
      <c r="I47" s="15" t="str">
        <f>IF(OR(F47&lt;135,F47&gt;325),"CHECK","-")</f>
        <v>-</v>
      </c>
    </row>
    <row r="48" spans="1:10">
      <c r="C48" t="s">
        <v>100</v>
      </c>
      <c r="E48" t="s">
        <v>101</v>
      </c>
      <c r="F48" s="13">
        <v>34.15</v>
      </c>
      <c r="G48">
        <f t="shared" si="1"/>
        <v>36</v>
      </c>
      <c r="H48" s="14">
        <f t="shared" si="0"/>
        <v>0</v>
      </c>
      <c r="I48" s="15" t="str">
        <f>IF(OR(F48&lt;15,F48&gt;40),"CHECK","-")</f>
        <v>-</v>
      </c>
    </row>
    <row r="49" spans="3:9">
      <c r="C49" t="s">
        <v>102</v>
      </c>
      <c r="E49" t="s">
        <v>103</v>
      </c>
      <c r="F49" s="13">
        <v>54.59</v>
      </c>
      <c r="G49">
        <f t="shared" si="1"/>
        <v>37</v>
      </c>
      <c r="H49" s="14">
        <f t="shared" si="0"/>
        <v>0</v>
      </c>
      <c r="I49" s="15" t="str">
        <f>IF(OR(F49&lt;20,F49&gt;65),"CHECK","-")</f>
        <v>-</v>
      </c>
    </row>
    <row r="50" spans="3:9">
      <c r="C50" t="s">
        <v>104</v>
      </c>
      <c r="E50" t="s">
        <v>105</v>
      </c>
      <c r="F50" s="13">
        <v>10.220000000000001</v>
      </c>
      <c r="G50">
        <f t="shared" si="1"/>
        <v>38</v>
      </c>
      <c r="H50" s="14">
        <f t="shared" si="0"/>
        <v>0</v>
      </c>
      <c r="I50" s="15" t="str">
        <f>IF(OR(F50&lt;8,F50&gt;15),"CHECK","-")</f>
        <v>-</v>
      </c>
    </row>
    <row r="51" spans="3:9">
      <c r="C51" t="s">
        <v>106</v>
      </c>
      <c r="E51" t="s">
        <v>107</v>
      </c>
      <c r="F51" s="13">
        <v>12.09</v>
      </c>
      <c r="G51">
        <f t="shared" si="1"/>
        <v>39</v>
      </c>
      <c r="H51" s="14">
        <f t="shared" si="0"/>
        <v>0</v>
      </c>
      <c r="I51" s="15" t="str">
        <f>IF(OR(F51&lt;10,F51&gt;20),"CHECK","-")</f>
        <v>-</v>
      </c>
    </row>
    <row r="52" spans="3:9">
      <c r="C52" t="s">
        <v>108</v>
      </c>
      <c r="E52" t="s">
        <v>109</v>
      </c>
      <c r="F52" s="13">
        <v>13.29</v>
      </c>
      <c r="G52">
        <f t="shared" si="1"/>
        <v>40</v>
      </c>
      <c r="H52" s="14">
        <f t="shared" si="0"/>
        <v>0</v>
      </c>
      <c r="I52" s="15" t="str">
        <f>IF(OR(F52&lt;10,F52&gt;15),"CHECK","-")</f>
        <v>-</v>
      </c>
    </row>
    <row r="53" spans="3:9">
      <c r="C53" t="s">
        <v>110</v>
      </c>
      <c r="E53" t="s">
        <v>111</v>
      </c>
      <c r="F53" s="13">
        <v>14.95</v>
      </c>
      <c r="G53">
        <f t="shared" si="1"/>
        <v>41</v>
      </c>
      <c r="H53" s="14">
        <f t="shared" si="0"/>
        <v>0</v>
      </c>
      <c r="I53" s="15" t="str">
        <f>IF(OR(F53&lt;10,F53&gt;20),"CHECK","-")</f>
        <v>-</v>
      </c>
    </row>
    <row r="54" spans="3:9">
      <c r="C54" t="s">
        <v>112</v>
      </c>
      <c r="E54" t="s">
        <v>113</v>
      </c>
      <c r="F54" s="13">
        <v>16.350000000000001</v>
      </c>
      <c r="G54">
        <f t="shared" si="1"/>
        <v>42</v>
      </c>
      <c r="H54" s="14">
        <f t="shared" si="0"/>
        <v>0</v>
      </c>
      <c r="I54" s="15" t="str">
        <f>IF(OR(F54&lt;12,F54&gt;35),"CHECK","-")</f>
        <v>-</v>
      </c>
    </row>
    <row r="55" spans="3:9">
      <c r="C55" t="s">
        <v>114</v>
      </c>
      <c r="E55" t="s">
        <v>115</v>
      </c>
      <c r="F55" s="13">
        <v>40.28</v>
      </c>
      <c r="G55">
        <f t="shared" si="1"/>
        <v>43</v>
      </c>
      <c r="H55" s="14">
        <f t="shared" si="0"/>
        <v>0</v>
      </c>
      <c r="I55" s="15" t="str">
        <f>IF(OR(F55&lt;20,F55&gt;90),"CHECK","-")</f>
        <v>-</v>
      </c>
    </row>
    <row r="56" spans="3:9">
      <c r="C56" t="s">
        <v>116</v>
      </c>
      <c r="E56" t="s">
        <v>117</v>
      </c>
      <c r="F56" s="13">
        <v>1598.18</v>
      </c>
      <c r="G56">
        <f t="shared" si="1"/>
        <v>44</v>
      </c>
      <c r="H56" s="14">
        <f t="shared" si="0"/>
        <v>0</v>
      </c>
      <c r="I56" s="15" t="str">
        <f>IF(OR(F56&lt;1500,F56&gt;2700),"CHECK","-")</f>
        <v>-</v>
      </c>
    </row>
    <row r="57" spans="3:9">
      <c r="C57" t="s">
        <v>118</v>
      </c>
      <c r="E57" t="s">
        <v>119</v>
      </c>
      <c r="F57" s="13">
        <v>32.159999999999997</v>
      </c>
      <c r="G57">
        <f t="shared" si="1"/>
        <v>45</v>
      </c>
      <c r="H57" s="14">
        <f t="shared" si="0"/>
        <v>0</v>
      </c>
      <c r="I57" s="15" t="str">
        <f>IF(OR(F57&lt;25,F57&gt;60),"CHECK","-")</f>
        <v>-</v>
      </c>
    </row>
    <row r="58" spans="3:9">
      <c r="C58" t="s">
        <v>120</v>
      </c>
      <c r="E58" t="s">
        <v>121</v>
      </c>
      <c r="F58" s="13">
        <v>25.14</v>
      </c>
      <c r="G58">
        <f t="shared" si="1"/>
        <v>46</v>
      </c>
      <c r="H58" s="14">
        <f t="shared" si="0"/>
        <v>0</v>
      </c>
      <c r="I58" s="15" t="str">
        <f>IF(OR(F58&lt;20,F58&gt;50),"CHECK","-")</f>
        <v>-</v>
      </c>
    </row>
    <row r="59" spans="3:9">
      <c r="C59" t="s">
        <v>122</v>
      </c>
      <c r="E59" t="s">
        <v>123</v>
      </c>
      <c r="F59" s="13">
        <v>22.68</v>
      </c>
      <c r="G59">
        <f t="shared" si="1"/>
        <v>47</v>
      </c>
      <c r="H59" s="14">
        <f t="shared" si="0"/>
        <v>0</v>
      </c>
      <c r="I59" s="15" t="str">
        <f>IF(OR(F59&lt;10,F59&gt;30),"CHECK","-")</f>
        <v>-</v>
      </c>
    </row>
    <row r="60" spans="3:9">
      <c r="C60" t="s">
        <v>124</v>
      </c>
      <c r="E60" t="s">
        <v>125</v>
      </c>
      <c r="F60" s="13">
        <v>11.59</v>
      </c>
      <c r="G60">
        <f t="shared" si="1"/>
        <v>48</v>
      </c>
      <c r="H60" s="14">
        <f t="shared" si="0"/>
        <v>0</v>
      </c>
      <c r="I60" s="15" t="str">
        <f>IF(OR(F60&lt;10,F60&gt;20),"CHECK","-")</f>
        <v>-</v>
      </c>
    </row>
    <row r="61" spans="3:9">
      <c r="C61" t="s">
        <v>126</v>
      </c>
      <c r="E61" t="s">
        <v>127</v>
      </c>
      <c r="F61" s="13">
        <v>14.95</v>
      </c>
      <c r="G61">
        <f t="shared" si="1"/>
        <v>49</v>
      </c>
      <c r="H61" s="14">
        <f t="shared" si="0"/>
        <v>0</v>
      </c>
      <c r="I61" s="15" t="str">
        <f>IF(OR(F61&lt;10,F61&gt;30),"CHECK","-")</f>
        <v>-</v>
      </c>
    </row>
    <row r="62" spans="3:9">
      <c r="C62" t="s">
        <v>128</v>
      </c>
      <c r="E62" t="s">
        <v>129</v>
      </c>
      <c r="F62" s="13">
        <v>49.56</v>
      </c>
      <c r="G62">
        <f t="shared" si="1"/>
        <v>50</v>
      </c>
      <c r="H62" s="14">
        <f t="shared" si="0"/>
        <v>0</v>
      </c>
      <c r="I62" s="15" t="str">
        <f>IF(OR(F62&lt;30,F62&gt;70),"CHECK","-")</f>
        <v>-</v>
      </c>
    </row>
    <row r="63" spans="3:9">
      <c r="C63" t="s">
        <v>130</v>
      </c>
      <c r="E63" t="s">
        <v>131</v>
      </c>
      <c r="F63" s="13">
        <v>49.08</v>
      </c>
      <c r="G63">
        <f t="shared" si="1"/>
        <v>51</v>
      </c>
      <c r="H63" s="14">
        <f t="shared" si="0"/>
        <v>0</v>
      </c>
      <c r="I63" s="15" t="str">
        <f>IF(OR(F63&lt;88,F63&gt;130),"CHECK","-")</f>
        <v>CHECK</v>
      </c>
    </row>
    <row r="64" spans="3:9">
      <c r="C64" t="s">
        <v>132</v>
      </c>
      <c r="E64" t="s">
        <v>133</v>
      </c>
      <c r="F64" s="13">
        <v>44.33</v>
      </c>
      <c r="G64">
        <f t="shared" si="1"/>
        <v>52</v>
      </c>
      <c r="H64" s="14">
        <f t="shared" si="0"/>
        <v>0</v>
      </c>
      <c r="I64" s="15" t="str">
        <f>IF(OR(F64&lt;20,F64&gt;75),"CHECK","-")</f>
        <v>-</v>
      </c>
    </row>
    <row r="65" spans="3:9">
      <c r="C65" t="s">
        <v>134</v>
      </c>
      <c r="E65" t="s">
        <v>135</v>
      </c>
      <c r="F65" s="13">
        <v>24.16</v>
      </c>
      <c r="G65">
        <f t="shared" si="1"/>
        <v>53</v>
      </c>
      <c r="H65" s="14">
        <f t="shared" si="0"/>
        <v>0</v>
      </c>
      <c r="I65" s="15" t="str">
        <f>IF(OR(F65&lt;10,F65&gt;25),"CHECK","-")</f>
        <v>-</v>
      </c>
    </row>
    <row r="66" spans="3:9">
      <c r="C66" t="s">
        <v>136</v>
      </c>
      <c r="E66" t="s">
        <v>137</v>
      </c>
      <c r="F66" s="13">
        <v>24.85</v>
      </c>
      <c r="G66">
        <f t="shared" si="1"/>
        <v>54</v>
      </c>
      <c r="H66" s="14">
        <f t="shared" si="0"/>
        <v>0</v>
      </c>
      <c r="I66" s="15" t="str">
        <f>IF(OR(F66&lt;15,F66&gt;40),"CHECK","-")</f>
        <v>-</v>
      </c>
    </row>
    <row r="67" spans="3:9">
      <c r="C67" t="s">
        <v>138</v>
      </c>
      <c r="E67" t="s">
        <v>139</v>
      </c>
      <c r="F67" s="13">
        <v>492.62</v>
      </c>
      <c r="G67">
        <f t="shared" si="1"/>
        <v>55</v>
      </c>
      <c r="H67" s="14">
        <f t="shared" si="0"/>
        <v>0</v>
      </c>
      <c r="I67" s="15" t="str">
        <f>IF(OR(F67&lt;225,F67&gt;650),"CHECK","-")</f>
        <v>-</v>
      </c>
    </row>
    <row r="68" spans="3:9">
      <c r="C68" t="s">
        <v>140</v>
      </c>
      <c r="E68" t="s">
        <v>141</v>
      </c>
      <c r="F68" s="13">
        <v>14.68</v>
      </c>
      <c r="G68">
        <f t="shared" si="1"/>
        <v>56</v>
      </c>
      <c r="H68" s="14">
        <f t="shared" si="0"/>
        <v>0</v>
      </c>
      <c r="I68" s="15" t="str">
        <f>IF(OR(F68&lt;9.5,F68&gt;20),"CHECK","-")</f>
        <v>-</v>
      </c>
    </row>
    <row r="69" spans="3:9">
      <c r="C69" t="s">
        <v>142</v>
      </c>
      <c r="E69" t="s">
        <v>143</v>
      </c>
      <c r="F69" s="13">
        <v>37.61</v>
      </c>
      <c r="G69">
        <f t="shared" si="1"/>
        <v>57</v>
      </c>
      <c r="H69" s="14">
        <f t="shared" si="0"/>
        <v>0</v>
      </c>
      <c r="I69" s="15" t="str">
        <f>IF(OR(F69&lt;25,F69&gt;67),"CHECK","-")</f>
        <v>-</v>
      </c>
    </row>
    <row r="70" spans="3:9">
      <c r="C70" t="s">
        <v>144</v>
      </c>
      <c r="E70" t="s">
        <v>145</v>
      </c>
      <c r="F70" s="13">
        <v>11.59</v>
      </c>
      <c r="G70">
        <f t="shared" si="1"/>
        <v>58</v>
      </c>
      <c r="H70" s="14">
        <f t="shared" si="0"/>
        <v>0</v>
      </c>
      <c r="I70" s="15" t="str">
        <f>IF(OR(F70&lt;9,F70&gt;20),"CHECK","-")</f>
        <v>-</v>
      </c>
    </row>
    <row r="71" spans="3:9">
      <c r="C71" t="s">
        <v>146</v>
      </c>
      <c r="E71" t="s">
        <v>147</v>
      </c>
      <c r="F71" s="13">
        <v>414.11</v>
      </c>
      <c r="G71">
        <f t="shared" si="1"/>
        <v>59</v>
      </c>
      <c r="H71" s="14">
        <f t="shared" si="0"/>
        <v>0</v>
      </c>
      <c r="I71" s="15" t="str">
        <f>IF(OR(F71&lt;275,F71&gt;650),"CHECK","-")</f>
        <v>-</v>
      </c>
    </row>
    <row r="72" spans="3:9">
      <c r="C72" t="s">
        <v>148</v>
      </c>
      <c r="E72" t="s">
        <v>149</v>
      </c>
      <c r="F72" s="13">
        <v>31.88</v>
      </c>
      <c r="G72">
        <f t="shared" si="1"/>
        <v>60</v>
      </c>
      <c r="H72" s="14">
        <f t="shared" si="0"/>
        <v>0</v>
      </c>
      <c r="I72" s="15" t="str">
        <f>IF(OR(F72&lt;30,F72&gt;100),"CHECK","-")</f>
        <v>-</v>
      </c>
    </row>
    <row r="73" spans="3:9">
      <c r="C73" t="s">
        <v>150</v>
      </c>
      <c r="E73" t="s">
        <v>151</v>
      </c>
      <c r="F73" s="13">
        <v>24.56</v>
      </c>
      <c r="G73">
        <f t="shared" si="1"/>
        <v>61</v>
      </c>
      <c r="H73" s="14">
        <f t="shared" si="0"/>
        <v>0</v>
      </c>
      <c r="I73" s="15" t="str">
        <f>IF(OR(F73&lt;14,F73&gt;50),"CHECK","-")</f>
        <v>-</v>
      </c>
    </row>
    <row r="74" spans="3:9">
      <c r="C74" t="s">
        <v>152</v>
      </c>
      <c r="E74" t="s">
        <v>153</v>
      </c>
      <c r="F74" s="13">
        <v>53.24</v>
      </c>
      <c r="G74">
        <f t="shared" si="1"/>
        <v>62</v>
      </c>
      <c r="H74" s="14">
        <f t="shared" si="0"/>
        <v>0</v>
      </c>
      <c r="I74" s="15" t="str">
        <f>IF(OR(F74&lt;44,F74&gt;125),"CHECK","-")</f>
        <v>-</v>
      </c>
    </row>
    <row r="75" spans="3:9">
      <c r="C75" t="s">
        <v>154</v>
      </c>
      <c r="E75" t="s">
        <v>155</v>
      </c>
      <c r="F75" s="13">
        <v>39.57</v>
      </c>
      <c r="G75">
        <f t="shared" si="1"/>
        <v>63</v>
      </c>
      <c r="H75" s="14">
        <f t="shared" si="0"/>
        <v>0</v>
      </c>
      <c r="I75" s="15" t="str">
        <f>IF(OR(F75&lt;20,F75&gt;80),"CHECK","-")</f>
        <v>-</v>
      </c>
    </row>
    <row r="76" spans="3:9">
      <c r="C76" t="s">
        <v>156</v>
      </c>
      <c r="E76" t="s">
        <v>157</v>
      </c>
      <c r="F76" s="13">
        <v>41.86</v>
      </c>
      <c r="G76">
        <f t="shared" si="1"/>
        <v>64</v>
      </c>
      <c r="H76" s="14">
        <f t="shared" si="0"/>
        <v>0</v>
      </c>
      <c r="I76" s="15" t="str">
        <f>IF(OR(F76&lt;25,F76&gt;70),"CHECK","-")</f>
        <v>-</v>
      </c>
    </row>
    <row r="77" spans="3:9">
      <c r="C77" t="s">
        <v>158</v>
      </c>
      <c r="E77" t="s">
        <v>159</v>
      </c>
      <c r="F77" s="13">
        <v>24.74</v>
      </c>
      <c r="G77">
        <f t="shared" si="1"/>
        <v>65</v>
      </c>
      <c r="H77" s="14">
        <f t="shared" si="0"/>
        <v>0</v>
      </c>
      <c r="I77" s="15" t="str">
        <f>IF(OR(F77&lt;20,F77&gt;50),"CHECK","-")</f>
        <v>-</v>
      </c>
    </row>
    <row r="78" spans="3:9">
      <c r="C78" t="s">
        <v>160</v>
      </c>
      <c r="E78" t="s">
        <v>161</v>
      </c>
      <c r="F78" s="13">
        <v>33.270000000000003</v>
      </c>
      <c r="G78">
        <f t="shared" si="1"/>
        <v>66</v>
      </c>
      <c r="H78" s="14">
        <f t="shared" si="0"/>
        <v>0</v>
      </c>
      <c r="I78" s="15" t="str">
        <f>IF(OR(F78&lt;15,F78&gt;75),"CHECK","-")</f>
        <v>-</v>
      </c>
    </row>
    <row r="79" spans="3:9">
      <c r="C79" t="s">
        <v>162</v>
      </c>
      <c r="E79" t="s">
        <v>163</v>
      </c>
      <c r="F79" s="13">
        <v>60.62</v>
      </c>
      <c r="G79">
        <f t="shared" si="1"/>
        <v>67</v>
      </c>
      <c r="H79" s="14">
        <f t="shared" si="0"/>
        <v>0</v>
      </c>
      <c r="I79" s="15" t="str">
        <f>IF(OR(F79&lt;50,F79&gt;100),"CHECK","-")</f>
        <v>-</v>
      </c>
    </row>
    <row r="80" spans="3:9">
      <c r="C80" t="s">
        <v>164</v>
      </c>
      <c r="E80" t="s">
        <v>165</v>
      </c>
      <c r="F80" s="13">
        <v>73</v>
      </c>
      <c r="G80">
        <f t="shared" si="1"/>
        <v>68</v>
      </c>
      <c r="H80" s="14">
        <f t="shared" si="0"/>
        <v>0</v>
      </c>
      <c r="I80" s="15" t="str">
        <f>IF(OR(F80&lt;40,F80&gt;120),"CHECK","-")</f>
        <v>-</v>
      </c>
    </row>
    <row r="81" spans="1:9">
      <c r="C81" t="s">
        <v>166</v>
      </c>
      <c r="E81" t="s">
        <v>167</v>
      </c>
      <c r="F81" s="13">
        <v>53.63</v>
      </c>
      <c r="G81">
        <f t="shared" si="1"/>
        <v>69</v>
      </c>
      <c r="H81" s="14">
        <f t="shared" si="0"/>
        <v>0</v>
      </c>
      <c r="I81" s="15" t="str">
        <f>IF(OR(F81&lt;48,F81&gt;150),"CHECK","-")</f>
        <v>-</v>
      </c>
    </row>
    <row r="82" spans="1:9">
      <c r="C82" t="s">
        <v>168</v>
      </c>
      <c r="E82" t="s">
        <v>169</v>
      </c>
      <c r="F82" s="13">
        <v>7.74</v>
      </c>
      <c r="G82">
        <f t="shared" si="1"/>
        <v>70</v>
      </c>
      <c r="H82" s="14">
        <f t="shared" si="0"/>
        <v>0</v>
      </c>
      <c r="I82" s="15" t="str">
        <f>IF(OR(F82&lt;7.5,F82&gt;25),"CHECK","-")</f>
        <v>-</v>
      </c>
    </row>
    <row r="83" spans="1:9" ht="13.5" thickBot="1">
      <c r="A83" s="8"/>
      <c r="B83" s="16"/>
      <c r="C83" s="8" t="s">
        <v>170</v>
      </c>
      <c r="D83" s="16"/>
      <c r="E83" s="16"/>
      <c r="F83" s="17">
        <f>SUM(F39:F82)</f>
        <v>4011.2599999999989</v>
      </c>
    </row>
    <row r="84" spans="1:9" ht="21" customHeight="1" thickTop="1">
      <c r="A84" s="12" t="s">
        <v>11</v>
      </c>
      <c r="C84" t="s">
        <v>171</v>
      </c>
      <c r="E84" t="s">
        <v>172</v>
      </c>
      <c r="F84" s="13">
        <v>491.28</v>
      </c>
      <c r="G84">
        <f>G82+1</f>
        <v>71</v>
      </c>
      <c r="H84" s="14">
        <f>IF(F83&gt;0,,1)</f>
        <v>0</v>
      </c>
      <c r="I84" s="15" t="str">
        <f>IF(OR(F84&lt;100,F84&gt;1253),"CHECK","-")</f>
        <v>-</v>
      </c>
    </row>
    <row r="85" spans="1:9" ht="12.75" customHeight="1">
      <c r="A85" s="12" t="s">
        <v>37</v>
      </c>
      <c r="C85" t="s">
        <v>173</v>
      </c>
    </row>
    <row r="86" spans="1:9" ht="12.75" customHeight="1">
      <c r="A86" s="12" t="s">
        <v>53</v>
      </c>
    </row>
    <row r="87" spans="1:9">
      <c r="A87" s="12" t="s">
        <v>71</v>
      </c>
    </row>
    <row r="88" spans="1:9" ht="13.5" thickBot="1">
      <c r="A88" s="8" t="s">
        <v>81</v>
      </c>
      <c r="B88" s="16"/>
      <c r="C88" s="16"/>
      <c r="D88" s="16"/>
      <c r="E88" s="16"/>
      <c r="F88" s="17"/>
    </row>
    <row r="89" spans="1:9" ht="13.5" thickTop="1">
      <c r="A89" s="20"/>
      <c r="D89" s="23" t="s">
        <v>174</v>
      </c>
      <c r="E89" s="24"/>
      <c r="F89" s="25">
        <f>F84+F83+F38+F33+F27+F23+F20+F17+F15+F11+F8</f>
        <v>16626.329999999998</v>
      </c>
      <c r="H89" s="14">
        <f>SUM(H3:H88)</f>
        <v>0</v>
      </c>
    </row>
    <row r="91" spans="1:9">
      <c r="B91" s="20" t="s">
        <v>175</v>
      </c>
    </row>
    <row r="92" spans="1:9">
      <c r="B92" s="20"/>
    </row>
    <row r="93" spans="1:9">
      <c r="D93" s="24" t="s">
        <v>176</v>
      </c>
      <c r="F93" s="26" t="s">
        <v>7</v>
      </c>
    </row>
    <row r="94" spans="1:9">
      <c r="C94" s="27"/>
      <c r="D94" s="27" t="s">
        <v>11</v>
      </c>
      <c r="E94" s="28"/>
      <c r="F94" s="29">
        <f>ROUND(F84/5,2)+F8</f>
        <v>1829.6200000000001</v>
      </c>
    </row>
    <row r="95" spans="1:9">
      <c r="C95" s="12"/>
      <c r="D95" s="12" t="s">
        <v>23</v>
      </c>
      <c r="F95" s="29">
        <f>F11-0.01</f>
        <v>848.65</v>
      </c>
    </row>
    <row r="96" spans="1:9">
      <c r="C96" s="12"/>
      <c r="D96" s="12" t="s">
        <v>29</v>
      </c>
      <c r="F96" s="29">
        <f>F15-0.01</f>
        <v>1611.53</v>
      </c>
    </row>
    <row r="97" spans="1:6">
      <c r="C97" s="12"/>
      <c r="D97" s="12" t="s">
        <v>37</v>
      </c>
      <c r="F97" s="29">
        <f>ROUND(F84/5,2)+F17</f>
        <v>233.43</v>
      </c>
    </row>
    <row r="98" spans="1:6">
      <c r="C98" s="12"/>
      <c r="D98" s="12" t="s">
        <v>41</v>
      </c>
      <c r="F98" s="29">
        <f>F20</f>
        <v>299.44</v>
      </c>
    </row>
    <row r="99" spans="1:6">
      <c r="C99" s="12"/>
      <c r="D99" s="12" t="s">
        <v>47</v>
      </c>
      <c r="F99" s="29">
        <f>F23</f>
        <v>231.71</v>
      </c>
    </row>
    <row r="100" spans="1:6">
      <c r="C100" s="12"/>
      <c r="D100" s="12" t="s">
        <v>53</v>
      </c>
      <c r="F100" s="29">
        <f>F27</f>
        <v>3222.2400000000002</v>
      </c>
    </row>
    <row r="101" spans="1:6">
      <c r="C101" s="12"/>
      <c r="D101" s="12" t="s">
        <v>53</v>
      </c>
      <c r="F101" s="29">
        <f>ROUND(F84/5,2)+F33</f>
        <v>142.74</v>
      </c>
    </row>
    <row r="102" spans="1:6">
      <c r="C102" s="12"/>
      <c r="D102" s="12" t="s">
        <v>71</v>
      </c>
      <c r="F102" s="30">
        <f>ROUND(F84/5,2)+F38</f>
        <v>4097.4500000000007</v>
      </c>
    </row>
    <row r="103" spans="1:6">
      <c r="C103" s="12"/>
      <c r="D103" s="12" t="s">
        <v>81</v>
      </c>
      <c r="F103" s="30">
        <f>ROUND(F84/5,2)+F83</f>
        <v>4109.5199999999986</v>
      </c>
    </row>
    <row r="104" spans="1:6">
      <c r="C104" s="12"/>
      <c r="F104" s="29"/>
    </row>
    <row r="105" spans="1:6">
      <c r="C105" s="12"/>
      <c r="D105" s="12" t="s">
        <v>177</v>
      </c>
      <c r="E105" s="24"/>
      <c r="F105" s="29">
        <f>SUM(F94:F104)</f>
        <v>16626.330000000002</v>
      </c>
    </row>
    <row r="106" spans="1:6">
      <c r="C106" s="12"/>
      <c r="D106" s="12"/>
      <c r="E106" s="24"/>
      <c r="F106" s="29"/>
    </row>
    <row r="107" spans="1:6">
      <c r="A107" s="12" t="s">
        <v>207</v>
      </c>
      <c r="C107" s="12"/>
      <c r="D107" s="31" t="s">
        <v>178</v>
      </c>
      <c r="F107" s="29"/>
    </row>
    <row r="108" spans="1:6">
      <c r="C108" s="22" t="s">
        <v>179</v>
      </c>
      <c r="D108" s="12"/>
      <c r="E108" s="24"/>
      <c r="F108" s="29"/>
    </row>
    <row r="109" spans="1:6">
      <c r="C109" s="12"/>
      <c r="D109" s="12"/>
      <c r="E109" s="24"/>
      <c r="F109" s="29"/>
    </row>
    <row r="110" spans="1:6">
      <c r="C110" s="12"/>
      <c r="D110" s="12"/>
      <c r="E110" s="24"/>
      <c r="F110" s="29"/>
    </row>
    <row r="111" spans="1:6">
      <c r="C111" s="12"/>
      <c r="D111" s="12"/>
      <c r="E111" s="24"/>
      <c r="F111" s="29"/>
    </row>
    <row r="112" spans="1:6">
      <c r="C112" s="12"/>
      <c r="D112" s="12"/>
      <c r="E112" s="24"/>
      <c r="F112" s="29"/>
    </row>
    <row r="113" spans="3:6">
      <c r="C113" s="12"/>
      <c r="D113" s="12"/>
      <c r="E113" s="24"/>
      <c r="F113" s="29"/>
    </row>
    <row r="114" spans="3:6">
      <c r="C114" s="12"/>
      <c r="D114" s="12"/>
      <c r="E114" s="24"/>
      <c r="F114" s="29"/>
    </row>
    <row r="115" spans="3:6">
      <c r="C115" s="12"/>
      <c r="D115" s="12"/>
      <c r="E115" s="24"/>
      <c r="F115" s="29"/>
    </row>
    <row r="116" spans="3:6">
      <c r="C116" s="12"/>
      <c r="D116" s="12"/>
      <c r="E116" s="24"/>
      <c r="F116" s="29"/>
    </row>
    <row r="117" spans="3:6">
      <c r="C117" s="12"/>
      <c r="D117" s="12"/>
      <c r="E117" s="24"/>
      <c r="F117" s="29"/>
    </row>
    <row r="118" spans="3:6">
      <c r="C118" s="12"/>
      <c r="D118" s="12"/>
      <c r="E118" s="24"/>
      <c r="F118" s="29"/>
    </row>
    <row r="119" spans="3:6">
      <c r="C119" s="12"/>
      <c r="D119" s="12"/>
      <c r="E119" s="24"/>
      <c r="F119" s="29"/>
    </row>
    <row r="120" spans="3:6">
      <c r="C120" s="12"/>
      <c r="D120" s="12"/>
      <c r="E120" s="24"/>
      <c r="F120" s="29"/>
    </row>
    <row r="121" spans="3:6">
      <c r="C121" s="12"/>
      <c r="D121" s="12"/>
      <c r="E121" s="24"/>
      <c r="F121" s="29"/>
    </row>
    <row r="122" spans="3:6">
      <c r="C122" s="12"/>
      <c r="D122" s="12"/>
      <c r="E122" s="24"/>
      <c r="F122" s="29"/>
    </row>
    <row r="123" spans="3:6">
      <c r="C123" s="12"/>
      <c r="D123" s="12"/>
      <c r="E123" s="24"/>
      <c r="F123" s="29"/>
    </row>
    <row r="124" spans="3:6">
      <c r="C124" s="12"/>
      <c r="D124" s="12"/>
      <c r="E124" s="24"/>
      <c r="F124" s="29"/>
    </row>
    <row r="125" spans="3:6">
      <c r="C125" s="12"/>
      <c r="D125" s="12"/>
      <c r="E125" s="24"/>
      <c r="F125" s="29"/>
    </row>
    <row r="126" spans="3:6">
      <c r="C126" s="12"/>
      <c r="D126" s="12"/>
      <c r="E126" s="24"/>
      <c r="F126" s="29"/>
    </row>
    <row r="127" spans="3:6">
      <c r="C127" s="12"/>
      <c r="D127" s="12"/>
      <c r="E127" s="24"/>
      <c r="F127" s="29"/>
    </row>
    <row r="128" spans="3:6">
      <c r="C128" s="12"/>
      <c r="D128" s="12"/>
      <c r="E128" s="24"/>
      <c r="F128" s="29"/>
    </row>
    <row r="129" spans="1:6">
      <c r="C129" s="12"/>
      <c r="D129" s="12"/>
      <c r="E129" s="24"/>
      <c r="F129" s="29"/>
    </row>
    <row r="130" spans="1:6">
      <c r="C130" s="12"/>
      <c r="D130" s="12"/>
      <c r="E130" s="24"/>
      <c r="F130" s="29"/>
    </row>
    <row r="131" spans="1:6">
      <c r="C131" s="12"/>
      <c r="D131" s="12"/>
      <c r="E131" s="24"/>
      <c r="F131" s="29"/>
    </row>
    <row r="132" spans="1:6">
      <c r="C132" s="12"/>
      <c r="D132" s="12"/>
      <c r="E132" s="24"/>
      <c r="F132" s="24" t="s">
        <v>180</v>
      </c>
    </row>
    <row r="133" spans="1:6">
      <c r="A133" s="12" t="s">
        <v>181</v>
      </c>
      <c r="C133" s="12"/>
      <c r="E133" s="24"/>
      <c r="F133" s="29"/>
    </row>
    <row r="134" spans="1:6">
      <c r="C134" s="12"/>
      <c r="D134" s="12"/>
      <c r="E134" s="24"/>
    </row>
    <row r="135" spans="1:6">
      <c r="A135" s="32" t="s">
        <v>182</v>
      </c>
      <c r="D135" s="12"/>
    </row>
    <row r="136" spans="1:6">
      <c r="A136" s="33"/>
      <c r="D136" s="12"/>
    </row>
    <row r="137" spans="1:6" ht="21" customHeight="1">
      <c r="A137" s="33" t="s">
        <v>183</v>
      </c>
    </row>
    <row r="138" spans="1:6">
      <c r="A138" s="33"/>
    </row>
    <row r="139" spans="1:6" ht="14.25" customHeight="1">
      <c r="A139" s="33" t="s">
        <v>184</v>
      </c>
    </row>
    <row r="140" spans="1:6">
      <c r="A140" s="33" t="s">
        <v>185</v>
      </c>
    </row>
    <row r="141" spans="1:6">
      <c r="A141" s="33" t="s">
        <v>186</v>
      </c>
    </row>
    <row r="142" spans="1:6">
      <c r="A142" s="33" t="s">
        <v>187</v>
      </c>
    </row>
    <row r="143" spans="1:6">
      <c r="A143" s="33" t="s">
        <v>188</v>
      </c>
    </row>
    <row r="144" spans="1:6">
      <c r="A144" s="33"/>
    </row>
    <row r="145" spans="1:1" ht="12.75" customHeight="1">
      <c r="A145" s="32" t="s">
        <v>189</v>
      </c>
    </row>
    <row r="146" spans="1:1">
      <c r="A146" s="33" t="s">
        <v>190</v>
      </c>
    </row>
    <row r="147" spans="1:1">
      <c r="A147" s="33" t="s">
        <v>191</v>
      </c>
    </row>
    <row r="148" spans="1:1">
      <c r="A148" s="33" t="s">
        <v>192</v>
      </c>
    </row>
    <row r="149" spans="1:1">
      <c r="A149" s="33" t="s">
        <v>193</v>
      </c>
    </row>
    <row r="150" spans="1:1">
      <c r="A150" s="33"/>
    </row>
    <row r="151" spans="1:1" ht="17.25" customHeight="1">
      <c r="A151" s="32" t="s">
        <v>194</v>
      </c>
    </row>
    <row r="152" spans="1:1">
      <c r="A152" s="33" t="s">
        <v>195</v>
      </c>
    </row>
    <row r="153" spans="1:1">
      <c r="A153" s="33" t="s">
        <v>196</v>
      </c>
    </row>
    <row r="154" spans="1:1">
      <c r="A154" s="33" t="s">
        <v>197</v>
      </c>
    </row>
    <row r="155" spans="1:1">
      <c r="A155" s="33" t="s">
        <v>198</v>
      </c>
    </row>
    <row r="156" spans="1:1">
      <c r="A156" s="33" t="s">
        <v>199</v>
      </c>
    </row>
    <row r="157" spans="1:1">
      <c r="A157" s="33" t="s">
        <v>200</v>
      </c>
    </row>
    <row r="158" spans="1:1">
      <c r="A158" s="33"/>
    </row>
    <row r="159" spans="1:1" ht="13.5" customHeight="1">
      <c r="A159" s="32" t="s">
        <v>201</v>
      </c>
    </row>
    <row r="160" spans="1:1">
      <c r="A160" s="33" t="s">
        <v>202</v>
      </c>
    </row>
    <row r="161" spans="1:1">
      <c r="A161" s="33" t="s">
        <v>203</v>
      </c>
    </row>
    <row r="162" spans="1:1">
      <c r="A162" s="33" t="s">
        <v>204</v>
      </c>
    </row>
    <row r="163" spans="1:1">
      <c r="A163" s="33"/>
    </row>
    <row r="164" spans="1:1" ht="15" customHeight="1">
      <c r="A164" s="32" t="s">
        <v>205</v>
      </c>
    </row>
    <row r="165" spans="1:1">
      <c r="A165" s="33"/>
    </row>
    <row r="166" spans="1:1">
      <c r="A166" s="33" t="s">
        <v>206</v>
      </c>
    </row>
    <row r="167" spans="1:1">
      <c r="A167" s="33"/>
    </row>
    <row r="168" spans="1:1">
      <c r="A168" s="33"/>
    </row>
    <row r="169" spans="1:1">
      <c r="A169" s="33"/>
    </row>
    <row r="170" spans="1:1">
      <c r="A170" s="33"/>
    </row>
    <row r="171" spans="1:1">
      <c r="A171" s="33"/>
    </row>
    <row r="172" spans="1:1">
      <c r="A172" s="33"/>
    </row>
    <row r="173" spans="1:1">
      <c r="A173" s="33"/>
    </row>
    <row r="174" spans="1:1">
      <c r="A174" s="33"/>
    </row>
    <row r="175" spans="1:1">
      <c r="A175" s="33"/>
    </row>
    <row r="176" spans="1:1">
      <c r="A176" s="33"/>
    </row>
    <row r="177" spans="1:1">
      <c r="A177" s="33"/>
    </row>
    <row r="178" spans="1:1">
      <c r="A178" s="33"/>
    </row>
    <row r="179" spans="1:1">
      <c r="A179" s="33"/>
    </row>
    <row r="180" spans="1:1">
      <c r="A180" s="33"/>
    </row>
    <row r="181" spans="1:1">
      <c r="A181" s="33"/>
    </row>
    <row r="182" spans="1:1">
      <c r="A182" s="33"/>
    </row>
    <row r="183" spans="1:1">
      <c r="A183" s="33"/>
    </row>
    <row r="184" spans="1:1">
      <c r="A184" s="33"/>
    </row>
    <row r="185" spans="1:1">
      <c r="A185" s="33"/>
    </row>
    <row r="186" spans="1:1">
      <c r="A186" s="33"/>
    </row>
    <row r="187" spans="1:1">
      <c r="A187" s="33"/>
    </row>
    <row r="188" spans="1:1">
      <c r="A188" s="33"/>
    </row>
    <row r="189" spans="1:1">
      <c r="A189" s="33"/>
    </row>
    <row r="190" spans="1:1">
      <c r="A190" s="33"/>
    </row>
    <row r="191" spans="1:1">
      <c r="A191" s="33"/>
    </row>
    <row r="192" spans="1:1">
      <c r="A192" s="33"/>
    </row>
    <row r="193" spans="1:1">
      <c r="A193" s="33"/>
    </row>
    <row r="194" spans="1:1">
      <c r="A194" s="33"/>
    </row>
    <row r="195" spans="1:1">
      <c r="A195" s="33"/>
    </row>
    <row r="196" spans="1:1">
      <c r="A196" s="33"/>
    </row>
    <row r="197" spans="1:1">
      <c r="A197" s="33"/>
    </row>
    <row r="198" spans="1:1">
      <c r="A198" s="33"/>
    </row>
    <row r="199" spans="1:1">
      <c r="A199" s="33"/>
    </row>
    <row r="200" spans="1:1">
      <c r="A200" s="33"/>
    </row>
    <row r="201" spans="1:1">
      <c r="A201" s="33"/>
    </row>
    <row r="202" spans="1:1">
      <c r="A202" s="33"/>
    </row>
    <row r="203" spans="1:1">
      <c r="A203" s="33"/>
    </row>
    <row r="204" spans="1:1">
      <c r="A204" s="33"/>
    </row>
    <row r="205" spans="1:1">
      <c r="A205" s="33"/>
    </row>
    <row r="206" spans="1:1">
      <c r="A206" s="33"/>
    </row>
    <row r="207" spans="1:1">
      <c r="A207" s="33"/>
    </row>
    <row r="208" spans="1:1">
      <c r="A208" s="33"/>
    </row>
    <row r="209" spans="1:1">
      <c r="A209" s="33"/>
    </row>
    <row r="210" spans="1:1">
      <c r="A210" s="33"/>
    </row>
    <row r="211" spans="1:1">
      <c r="A211" s="33"/>
    </row>
    <row r="212" spans="1:1">
      <c r="A212" s="33"/>
    </row>
    <row r="213" spans="1:1">
      <c r="A213" s="33"/>
    </row>
    <row r="214" spans="1:1">
      <c r="A214" s="33"/>
    </row>
    <row r="215" spans="1:1">
      <c r="A215" s="33"/>
    </row>
    <row r="216" spans="1:1">
      <c r="A216" s="33"/>
    </row>
    <row r="217" spans="1:1">
      <c r="A217" s="33"/>
    </row>
    <row r="218" spans="1:1">
      <c r="A218" s="33"/>
    </row>
    <row r="219" spans="1:1">
      <c r="A219" s="33"/>
    </row>
    <row r="220" spans="1:1">
      <c r="A220" s="33"/>
    </row>
    <row r="221" spans="1:1">
      <c r="A221" s="33"/>
    </row>
    <row r="222" spans="1:1">
      <c r="A222" s="33"/>
    </row>
    <row r="223" spans="1:1">
      <c r="A223" s="33"/>
    </row>
    <row r="224" spans="1:1">
      <c r="A224" s="33"/>
    </row>
    <row r="225" spans="1:1">
      <c r="A225" s="33"/>
    </row>
    <row r="226" spans="1:1">
      <c r="A226" s="33"/>
    </row>
    <row r="227" spans="1:1">
      <c r="A227" s="33"/>
    </row>
    <row r="228" spans="1:1">
      <c r="A228" s="33"/>
    </row>
    <row r="229" spans="1:1">
      <c r="A229" s="33"/>
    </row>
    <row r="230" spans="1:1">
      <c r="A230" s="33"/>
    </row>
    <row r="231" spans="1:1">
      <c r="A231" s="33"/>
    </row>
    <row r="232" spans="1:1">
      <c r="A232" s="33"/>
    </row>
    <row r="233" spans="1:1">
      <c r="A233" s="33"/>
    </row>
    <row r="234" spans="1:1">
      <c r="A234" s="33"/>
    </row>
    <row r="235" spans="1:1">
      <c r="A235" s="33"/>
    </row>
    <row r="236" spans="1:1">
      <c r="A236" s="33"/>
    </row>
    <row r="237" spans="1:1">
      <c r="A237" s="33"/>
    </row>
    <row r="238" spans="1:1">
      <c r="A238" s="33"/>
    </row>
    <row r="239" spans="1:1">
      <c r="A239" s="33"/>
    </row>
    <row r="240" spans="1:1">
      <c r="A240" s="33"/>
    </row>
    <row r="241" spans="1:1">
      <c r="A241" s="33"/>
    </row>
    <row r="242" spans="1:1">
      <c r="A242" s="33"/>
    </row>
    <row r="243" spans="1:1">
      <c r="A243" s="33"/>
    </row>
    <row r="244" spans="1:1">
      <c r="A244" s="33"/>
    </row>
    <row r="245" spans="1:1">
      <c r="A245" s="33"/>
    </row>
    <row r="246" spans="1:1">
      <c r="A246" s="33"/>
    </row>
    <row r="247" spans="1:1">
      <c r="A247" s="33"/>
    </row>
    <row r="248" spans="1:1">
      <c r="A248" s="33"/>
    </row>
    <row r="249" spans="1:1">
      <c r="A249" s="33"/>
    </row>
    <row r="250" spans="1:1">
      <c r="A250" s="33"/>
    </row>
    <row r="251" spans="1:1">
      <c r="A251" s="33"/>
    </row>
    <row r="252" spans="1:1">
      <c r="A252" s="33"/>
    </row>
    <row r="253" spans="1:1">
      <c r="A253" s="33"/>
    </row>
    <row r="254" spans="1:1">
      <c r="A254" s="33"/>
    </row>
    <row r="255" spans="1:1">
      <c r="A255" s="33"/>
    </row>
    <row r="256" spans="1:1">
      <c r="A256" s="33"/>
    </row>
    <row r="257" spans="1:1">
      <c r="A257" s="33"/>
    </row>
    <row r="258" spans="1:1">
      <c r="A258" s="33"/>
    </row>
    <row r="259" spans="1:1">
      <c r="A259" s="33"/>
    </row>
    <row r="260" spans="1:1">
      <c r="A260" s="33"/>
    </row>
    <row r="261" spans="1:1">
      <c r="A261" s="33"/>
    </row>
    <row r="262" spans="1:1">
      <c r="A262" s="33"/>
    </row>
    <row r="263" spans="1:1">
      <c r="A263" s="33"/>
    </row>
    <row r="264" spans="1:1">
      <c r="A264" s="33"/>
    </row>
    <row r="265" spans="1:1">
      <c r="A265" s="33"/>
    </row>
    <row r="266" spans="1:1">
      <c r="A266" s="33"/>
    </row>
    <row r="267" spans="1:1">
      <c r="A267" s="33"/>
    </row>
    <row r="268" spans="1:1">
      <c r="A268" s="33"/>
    </row>
    <row r="269" spans="1:1">
      <c r="A269" s="33"/>
    </row>
    <row r="270" spans="1:1">
      <c r="A270" s="33"/>
    </row>
    <row r="271" spans="1:1">
      <c r="A271" s="33"/>
    </row>
    <row r="272" spans="1:1">
      <c r="A272" s="33"/>
    </row>
    <row r="273" spans="1:1">
      <c r="A273" s="33"/>
    </row>
    <row r="274" spans="1:1">
      <c r="A274" s="33"/>
    </row>
    <row r="275" spans="1:1">
      <c r="A275" s="33"/>
    </row>
    <row r="276" spans="1:1">
      <c r="A276" s="33"/>
    </row>
    <row r="277" spans="1:1">
      <c r="A277" s="33"/>
    </row>
    <row r="278" spans="1:1">
      <c r="A278" s="33"/>
    </row>
    <row r="279" spans="1:1">
      <c r="A279" s="33"/>
    </row>
    <row r="280" spans="1:1">
      <c r="A280" s="33"/>
    </row>
    <row r="281" spans="1:1">
      <c r="A281" s="33"/>
    </row>
    <row r="282" spans="1:1">
      <c r="A282" s="33"/>
    </row>
    <row r="283" spans="1:1">
      <c r="A283" s="33"/>
    </row>
    <row r="284" spans="1:1">
      <c r="A284" s="33"/>
    </row>
    <row r="285" spans="1:1">
      <c r="A285" s="33"/>
    </row>
    <row r="286" spans="1:1">
      <c r="A286" s="33"/>
    </row>
    <row r="287" spans="1:1">
      <c r="A287" s="33"/>
    </row>
    <row r="288" spans="1:1">
      <c r="A288" s="33"/>
    </row>
    <row r="289" spans="1:1">
      <c r="A289" s="33"/>
    </row>
    <row r="290" spans="1:1">
      <c r="A290" s="33"/>
    </row>
    <row r="291" spans="1:1">
      <c r="A291" s="33"/>
    </row>
    <row r="292" spans="1:1">
      <c r="A292" s="33"/>
    </row>
    <row r="293" spans="1:1">
      <c r="A293" s="33"/>
    </row>
    <row r="294" spans="1:1">
      <c r="A294" s="33"/>
    </row>
    <row r="295" spans="1:1">
      <c r="A295" s="33"/>
    </row>
    <row r="296" spans="1:1">
      <c r="A296" s="33"/>
    </row>
    <row r="297" spans="1:1">
      <c r="A297" s="33"/>
    </row>
    <row r="298" spans="1:1">
      <c r="A298" s="33"/>
    </row>
    <row r="299" spans="1:1">
      <c r="A299" s="33"/>
    </row>
    <row r="300" spans="1:1">
      <c r="A300" s="33"/>
    </row>
    <row r="301" spans="1:1">
      <c r="A301" s="33"/>
    </row>
    <row r="302" spans="1:1">
      <c r="A302" s="33"/>
    </row>
    <row r="303" spans="1:1">
      <c r="A303" s="33"/>
    </row>
    <row r="304" spans="1:1">
      <c r="A304" s="33"/>
    </row>
    <row r="305" spans="1:1">
      <c r="A305" s="33"/>
    </row>
    <row r="306" spans="1:1">
      <c r="A306" s="33"/>
    </row>
    <row r="307" spans="1:1">
      <c r="A307" s="33"/>
    </row>
    <row r="308" spans="1:1">
      <c r="A308" s="33"/>
    </row>
    <row r="309" spans="1:1">
      <c r="A309" s="33"/>
    </row>
    <row r="310" spans="1:1">
      <c r="A310" s="33"/>
    </row>
    <row r="311" spans="1:1">
      <c r="A311" s="33"/>
    </row>
    <row r="312" spans="1:1">
      <c r="A312" s="33"/>
    </row>
    <row r="313" spans="1:1">
      <c r="A313" s="33"/>
    </row>
    <row r="314" spans="1:1">
      <c r="A314" s="33"/>
    </row>
    <row r="315" spans="1:1">
      <c r="A315" s="33"/>
    </row>
    <row r="316" spans="1:1">
      <c r="A316" s="33"/>
    </row>
    <row r="317" spans="1:1">
      <c r="A317" s="33"/>
    </row>
    <row r="318" spans="1:1">
      <c r="A318" s="33"/>
    </row>
    <row r="319" spans="1:1">
      <c r="A319" s="33"/>
    </row>
    <row r="320" spans="1:1">
      <c r="A320" s="33"/>
    </row>
    <row r="321" spans="1:1">
      <c r="A321" s="33"/>
    </row>
    <row r="322" spans="1:1">
      <c r="A322" s="33"/>
    </row>
    <row r="323" spans="1:1">
      <c r="A323" s="33"/>
    </row>
    <row r="324" spans="1:1">
      <c r="A324" s="33"/>
    </row>
    <row r="325" spans="1:1">
      <c r="A325" s="33"/>
    </row>
    <row r="326" spans="1:1">
      <c r="A326" s="33"/>
    </row>
    <row r="327" spans="1:1">
      <c r="A327" s="33"/>
    </row>
    <row r="328" spans="1:1">
      <c r="A328" s="33"/>
    </row>
    <row r="329" spans="1:1">
      <c r="A329" s="33"/>
    </row>
    <row r="330" spans="1:1">
      <c r="A330" s="33"/>
    </row>
    <row r="331" spans="1:1">
      <c r="A331" s="33"/>
    </row>
    <row r="332" spans="1:1">
      <c r="A332" s="33"/>
    </row>
  </sheetData>
  <pageMargins left="0.57999999999999996" right="0.27" top="1.32" bottom="0.44" header="0.28999999999999998" footer="0.25"/>
  <pageSetup orientation="portrait" horizontalDpi="4294967292" r:id="rId1"/>
  <headerFooter alignWithMargins="0">
    <oddHeader>&amp;C&amp;"Arial,Bold"&amp;12&amp;F - &amp;A</oddHeader>
    <oddFooter>&amp;LPage &amp;P&amp;C73 ACCOUNTS UPDATED &amp;D&amp;R(HOLE PUNCH SET AT 7)</oddFooter>
  </headerFooter>
  <rowBreaks count="2" manualBreakCount="2">
    <brk id="38" max="16383" man="1"/>
    <brk id="83" max="16383" man="1"/>
  </row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M332"/>
  <sheetViews>
    <sheetView topLeftCell="A13" zoomScaleNormal="100" workbookViewId="0">
      <selection activeCell="A51" sqref="A51"/>
    </sheetView>
  </sheetViews>
  <sheetFormatPr defaultRowHeight="12.75"/>
  <cols>
    <col min="1" max="1" width="17.42578125" style="12" customWidth="1"/>
    <col min="2" max="2" width="5.85546875" customWidth="1"/>
    <col min="3" max="3" width="38" customWidth="1"/>
    <col min="4" max="4" width="6.7109375" customWidth="1"/>
    <col min="5" max="5" width="11.28515625" customWidth="1"/>
    <col min="6" max="6" width="14.28515625" style="3" customWidth="1"/>
    <col min="7" max="7" width="4.42578125" customWidth="1"/>
    <col min="8" max="8" width="10.5703125" style="14" customWidth="1"/>
    <col min="9" max="9" width="15" style="15" customWidth="1"/>
    <col min="10" max="13" width="9.140625" style="7" customWidth="1"/>
  </cols>
  <sheetData>
    <row r="1" spans="1:9">
      <c r="A1" s="1" t="s">
        <v>0</v>
      </c>
      <c r="B1" s="2"/>
      <c r="C1" s="2"/>
      <c r="G1" s="4" t="s">
        <v>1</v>
      </c>
      <c r="H1" s="5" t="s">
        <v>2</v>
      </c>
      <c r="I1" s="6" t="s">
        <v>3</v>
      </c>
    </row>
    <row r="2" spans="1:9" ht="13.5" thickBot="1">
      <c r="A2" s="8" t="s">
        <v>4</v>
      </c>
      <c r="B2" s="8"/>
      <c r="C2" s="8" t="s">
        <v>5</v>
      </c>
      <c r="D2" s="8"/>
      <c r="E2" s="9" t="s">
        <v>6</v>
      </c>
      <c r="F2" s="10" t="s">
        <v>7</v>
      </c>
      <c r="G2" s="11" t="s">
        <v>8</v>
      </c>
      <c r="H2" s="5" t="s">
        <v>9</v>
      </c>
      <c r="I2" s="6" t="s">
        <v>10</v>
      </c>
    </row>
    <row r="3" spans="1:9" ht="21" customHeight="1" thickTop="1">
      <c r="A3" s="12" t="s">
        <v>11</v>
      </c>
      <c r="C3" t="s">
        <v>12</v>
      </c>
      <c r="E3" t="s">
        <v>13</v>
      </c>
      <c r="F3" s="13">
        <v>1645.18</v>
      </c>
      <c r="G3">
        <v>1</v>
      </c>
      <c r="H3" s="14">
        <f>IF(F3&gt;0,,1)</f>
        <v>0</v>
      </c>
      <c r="I3" s="15" t="str">
        <f>IF(OR(F3&lt;300,F3&gt;2850),"CHECK","-")</f>
        <v>-</v>
      </c>
    </row>
    <row r="4" spans="1:9">
      <c r="C4" t="s">
        <v>14</v>
      </c>
      <c r="E4" t="s">
        <v>15</v>
      </c>
      <c r="F4" s="13">
        <v>38.44</v>
      </c>
      <c r="G4">
        <f>G3+1</f>
        <v>2</v>
      </c>
      <c r="H4" s="14">
        <f>IF(F4&gt;0,,1)</f>
        <v>0</v>
      </c>
      <c r="I4" s="15" t="str">
        <f>IF(OR(F4&lt;5,F4&gt;30),"CHECK","-")</f>
        <v>CHECK</v>
      </c>
    </row>
    <row r="5" spans="1:9">
      <c r="C5" t="s">
        <v>16</v>
      </c>
      <c r="E5" t="s">
        <v>17</v>
      </c>
      <c r="F5" s="13">
        <v>8.74</v>
      </c>
      <c r="G5">
        <v>3</v>
      </c>
      <c r="H5" s="14">
        <f>IF(F5&gt;0,,1)</f>
        <v>0</v>
      </c>
      <c r="I5" s="15" t="str">
        <f>IF(OR(F5&lt;5,F5&gt;15),"CHECK","-")</f>
        <v>-</v>
      </c>
    </row>
    <row r="6" spans="1:9">
      <c r="C6" t="s">
        <v>18</v>
      </c>
      <c r="E6" t="s">
        <v>19</v>
      </c>
      <c r="F6" s="13">
        <v>10.82</v>
      </c>
      <c r="G6">
        <f>G5+1</f>
        <v>4</v>
      </c>
      <c r="H6" s="14">
        <f>IF(F6&gt;0,,1)</f>
        <v>0</v>
      </c>
      <c r="I6" s="15" t="str">
        <f>IF(OR(F6&lt;5,F6&gt;15),"CHECK","-")</f>
        <v>-</v>
      </c>
    </row>
    <row r="7" spans="1:9">
      <c r="C7" t="s">
        <v>20</v>
      </c>
      <c r="E7" t="s">
        <v>21</v>
      </c>
      <c r="F7" s="13">
        <v>9.68</v>
      </c>
      <c r="G7">
        <f>G6+1</f>
        <v>5</v>
      </c>
      <c r="H7" s="14">
        <f>IF(F7&gt;0,,1)</f>
        <v>0</v>
      </c>
      <c r="I7" s="15" t="str">
        <f>IF(OR(F7&lt;5,F7&gt;15),"CHECK","-")</f>
        <v>-</v>
      </c>
    </row>
    <row r="8" spans="1:9" ht="13.5" customHeight="1" thickBot="1">
      <c r="A8" s="8"/>
      <c r="B8" s="16"/>
      <c r="C8" s="8" t="s">
        <v>22</v>
      </c>
      <c r="D8" s="16"/>
      <c r="E8" s="16"/>
      <c r="F8" s="17">
        <f>SUM(F3:F7)</f>
        <v>1712.8600000000001</v>
      </c>
    </row>
    <row r="9" spans="1:9" ht="21" customHeight="1" thickTop="1">
      <c r="A9" s="12" t="s">
        <v>23</v>
      </c>
      <c r="C9" t="s">
        <v>24</v>
      </c>
      <c r="E9" t="s">
        <v>25</v>
      </c>
      <c r="F9" s="13">
        <v>810.18</v>
      </c>
      <c r="G9">
        <v>6</v>
      </c>
      <c r="H9" s="14">
        <f>IF(F9&gt;0,,1)</f>
        <v>0</v>
      </c>
      <c r="I9" s="15" t="str">
        <f>IF(OR(F9&lt;15,F9&gt;1600),"CHECK","-")</f>
        <v>-</v>
      </c>
    </row>
    <row r="10" spans="1:9" ht="21" customHeight="1">
      <c r="C10" t="s">
        <v>26</v>
      </c>
      <c r="E10" t="s">
        <v>27</v>
      </c>
      <c r="F10" s="13">
        <v>8.7899999999999991</v>
      </c>
      <c r="G10">
        <v>7</v>
      </c>
      <c r="H10" s="14">
        <f>IF(F10&gt;0,,1)</f>
        <v>0</v>
      </c>
      <c r="I10" s="15" t="str">
        <f>IF(OR(F10&lt;9,F10&gt;25),"CHECK","-")</f>
        <v>CHECK</v>
      </c>
    </row>
    <row r="11" spans="1:9" ht="13.5" customHeight="1" thickBot="1">
      <c r="A11" s="8"/>
      <c r="B11" s="16"/>
      <c r="C11" s="8" t="s">
        <v>28</v>
      </c>
      <c r="D11" s="16"/>
      <c r="E11" s="16"/>
      <c r="F11" s="17">
        <f>SUM(F9:F10)</f>
        <v>818.96999999999991</v>
      </c>
    </row>
    <row r="12" spans="1:9" ht="13.5" thickTop="1">
      <c r="A12" s="12" t="s">
        <v>29</v>
      </c>
      <c r="C12" s="18" t="s">
        <v>30</v>
      </c>
      <c r="E12" t="s">
        <v>31</v>
      </c>
      <c r="F12" s="13">
        <v>52.2</v>
      </c>
      <c r="G12">
        <f>G10+1</f>
        <v>8</v>
      </c>
      <c r="H12" s="14">
        <f>IF(F12&gt;0,,1)</f>
        <v>0</v>
      </c>
      <c r="I12" s="15" t="str">
        <f>IF(OR(F12&lt;50,F12&gt;60),"CHECK","-")</f>
        <v>-</v>
      </c>
    </row>
    <row r="13" spans="1:9">
      <c r="C13" t="s">
        <v>32</v>
      </c>
      <c r="E13" t="s">
        <v>33</v>
      </c>
      <c r="F13" s="13">
        <v>618.86</v>
      </c>
      <c r="G13">
        <f>G12+1</f>
        <v>9</v>
      </c>
      <c r="H13" s="14">
        <f>IF(F13&gt;0,,1)</f>
        <v>0</v>
      </c>
      <c r="I13" s="15" t="str">
        <f>IF(OR(F13&lt;500,F13&gt;1200),"CHECK","-")</f>
        <v>-</v>
      </c>
    </row>
    <row r="14" spans="1:9">
      <c r="C14" t="s">
        <v>34</v>
      </c>
      <c r="E14" t="s">
        <v>35</v>
      </c>
      <c r="F14" s="13">
        <v>873.99</v>
      </c>
      <c r="G14">
        <f>G13+1</f>
        <v>10</v>
      </c>
      <c r="H14" s="14">
        <f>IF(F14&gt;0,,1)</f>
        <v>0</v>
      </c>
      <c r="I14" s="15" t="str">
        <f>IF(OR(F14&lt;550,F14&gt;1600),"CHECK","-")</f>
        <v>-</v>
      </c>
    </row>
    <row r="15" spans="1:9" ht="13.5" thickBot="1">
      <c r="A15" s="8"/>
      <c r="B15" s="16"/>
      <c r="C15" s="8" t="s">
        <v>36</v>
      </c>
      <c r="D15" s="16"/>
      <c r="E15" s="16"/>
      <c r="F15" s="17">
        <f>SUM(F12:F14)</f>
        <v>1545.0500000000002</v>
      </c>
    </row>
    <row r="16" spans="1:9" ht="21" customHeight="1" thickTop="1">
      <c r="A16" s="12" t="s">
        <v>37</v>
      </c>
      <c r="C16" t="s">
        <v>38</v>
      </c>
      <c r="E16" t="s">
        <v>39</v>
      </c>
      <c r="F16" s="13">
        <v>135.80000000000001</v>
      </c>
      <c r="G16">
        <f>G14+1</f>
        <v>11</v>
      </c>
      <c r="H16" s="14">
        <f>IF(F16&gt;0,,1)</f>
        <v>0</v>
      </c>
      <c r="I16" s="15" t="str">
        <f>IF(OR(F16&lt;100,F16&gt;400),"CHECK","-")</f>
        <v>-</v>
      </c>
    </row>
    <row r="17" spans="1:10" ht="13.5" customHeight="1" thickBot="1">
      <c r="A17" s="8"/>
      <c r="B17" s="16"/>
      <c r="C17" s="8" t="s">
        <v>40</v>
      </c>
      <c r="D17" s="16"/>
      <c r="E17" s="16"/>
      <c r="F17" s="17">
        <f>SUM(F16)</f>
        <v>135.80000000000001</v>
      </c>
    </row>
    <row r="18" spans="1:10" ht="21" customHeight="1" thickTop="1">
      <c r="A18" s="12" t="s">
        <v>41</v>
      </c>
      <c r="C18" t="s">
        <v>42</v>
      </c>
      <c r="E18" t="s">
        <v>43</v>
      </c>
      <c r="F18" s="13">
        <v>225.95</v>
      </c>
      <c r="G18">
        <f>G16+1</f>
        <v>12</v>
      </c>
      <c r="H18" s="14">
        <f>IF(F18&gt;0,,1)</f>
        <v>0</v>
      </c>
      <c r="I18" s="15" t="str">
        <f>IF(OR(F18&lt;200,F18&gt;550),"CHECK","-")</f>
        <v>-</v>
      </c>
    </row>
    <row r="19" spans="1:10" ht="12.75" customHeight="1">
      <c r="C19" t="s">
        <v>44</v>
      </c>
      <c r="E19" t="s">
        <v>45</v>
      </c>
      <c r="F19" s="13">
        <v>32.270000000000003</v>
      </c>
      <c r="G19">
        <f>G18+1</f>
        <v>13</v>
      </c>
      <c r="H19" s="14">
        <f>IF(F19&gt;0,,1)</f>
        <v>0</v>
      </c>
      <c r="I19" s="15" t="str">
        <f>IF(OR(F19&lt;10,F19&gt;100),"CHECK","-")</f>
        <v>-</v>
      </c>
    </row>
    <row r="20" spans="1:10" ht="13.5" thickBot="1">
      <c r="A20" s="8"/>
      <c r="B20" s="16"/>
      <c r="C20" s="8" t="s">
        <v>46</v>
      </c>
      <c r="D20" s="16"/>
      <c r="E20" s="16"/>
      <c r="F20" s="17">
        <f>SUM(F18:F19)</f>
        <v>258.21999999999997</v>
      </c>
    </row>
    <row r="21" spans="1:10" ht="21" customHeight="1" thickTop="1">
      <c r="A21" s="12" t="s">
        <v>47</v>
      </c>
      <c r="C21" t="s">
        <v>48</v>
      </c>
      <c r="E21" s="18" t="s">
        <v>49</v>
      </c>
      <c r="F21" s="13">
        <v>170.19</v>
      </c>
      <c r="G21">
        <v>14</v>
      </c>
      <c r="H21" s="14">
        <f>IF(F21&gt;0,,1)</f>
        <v>0</v>
      </c>
      <c r="I21" s="15" t="str">
        <f>IF(OR(F21&lt;140,F21&gt;320),"CHECK","-")</f>
        <v>-</v>
      </c>
      <c r="J21" s="19"/>
    </row>
    <row r="22" spans="1:10" ht="12.75" customHeight="1">
      <c r="C22" t="s">
        <v>50</v>
      </c>
      <c r="E22" t="s">
        <v>51</v>
      </c>
      <c r="F22" s="13">
        <v>48.09</v>
      </c>
      <c r="G22">
        <v>15</v>
      </c>
      <c r="H22" s="14">
        <f>IF(F22&gt;0,,1)</f>
        <v>0</v>
      </c>
      <c r="I22" s="15" t="str">
        <f>IF(OR(F22&lt;10,F22&gt;100),"CHECK","-")</f>
        <v>-</v>
      </c>
    </row>
    <row r="23" spans="1:10" ht="13.5" thickBot="1">
      <c r="A23" s="8"/>
      <c r="B23" s="16"/>
      <c r="C23" s="8" t="s">
        <v>52</v>
      </c>
      <c r="D23" s="16"/>
      <c r="E23" s="16"/>
      <c r="F23" s="17">
        <f>SUM(F21:F22)</f>
        <v>218.28</v>
      </c>
    </row>
    <row r="24" spans="1:10" ht="21" customHeight="1" thickTop="1">
      <c r="A24" s="12" t="s">
        <v>53</v>
      </c>
      <c r="C24" t="s">
        <v>54</v>
      </c>
      <c r="E24" t="s">
        <v>55</v>
      </c>
      <c r="F24" s="13">
        <v>3174.96</v>
      </c>
      <c r="G24">
        <v>16</v>
      </c>
      <c r="H24" s="14">
        <f>IF(F24&gt;0,,1)</f>
        <v>0</v>
      </c>
      <c r="I24" s="15" t="str">
        <f>IF(OR(F24&lt;2700,F24&gt;3400),"CHECK","-")</f>
        <v>-</v>
      </c>
      <c r="J24" s="7" t="s">
        <v>56</v>
      </c>
    </row>
    <row r="25" spans="1:10" ht="12.75" customHeight="1">
      <c r="C25" t="s">
        <v>57</v>
      </c>
      <c r="E25" t="s">
        <v>58</v>
      </c>
      <c r="F25" s="13">
        <v>22.09</v>
      </c>
      <c r="G25">
        <f>G24+1</f>
        <v>17</v>
      </c>
      <c r="H25" s="14">
        <f>IF(F25&gt;0,,1)</f>
        <v>0</v>
      </c>
      <c r="I25" s="15" t="str">
        <f>IF(OR(F25&lt;5,F25&gt;35),"CHECK","-")</f>
        <v>-</v>
      </c>
      <c r="J25" s="7" t="s">
        <v>59</v>
      </c>
    </row>
    <row r="26" spans="1:10" ht="12.75" customHeight="1">
      <c r="C26" t="s">
        <v>60</v>
      </c>
      <c r="E26" t="s">
        <v>61</v>
      </c>
      <c r="F26" s="13">
        <v>25.19</v>
      </c>
      <c r="G26">
        <f>G25+1</f>
        <v>18</v>
      </c>
      <c r="H26" s="14">
        <f>IF(F26&gt;0,,1)</f>
        <v>0</v>
      </c>
      <c r="I26" s="15" t="str">
        <f>IF(OR(F26&lt;5,F26&gt;40),"CHECK","-")</f>
        <v>-</v>
      </c>
      <c r="J26" s="7" t="s">
        <v>59</v>
      </c>
    </row>
    <row r="27" spans="1:10" ht="13.5" thickBot="1">
      <c r="A27" s="8"/>
      <c r="B27" s="16"/>
      <c r="C27" s="8" t="s">
        <v>62</v>
      </c>
      <c r="D27" s="16"/>
      <c r="E27" s="16"/>
      <c r="F27" s="17">
        <f>SUM(F24:F26)</f>
        <v>3222.2400000000002</v>
      </c>
    </row>
    <row r="28" spans="1:10" ht="21" customHeight="1" thickTop="1">
      <c r="A28" s="12" t="s">
        <v>53</v>
      </c>
      <c r="C28" s="18" t="s">
        <v>63</v>
      </c>
      <c r="E28" t="s">
        <v>64</v>
      </c>
      <c r="F28" s="13">
        <v>16.14</v>
      </c>
      <c r="G28">
        <v>19</v>
      </c>
      <c r="H28" s="14">
        <f>IF(F28&gt;0,,1)</f>
        <v>0</v>
      </c>
      <c r="I28" s="15" t="str">
        <f>IF(OR(F28&lt;8.5,F28&gt;90),"CHECK","-")</f>
        <v>-</v>
      </c>
    </row>
    <row r="29" spans="1:10">
      <c r="A29" s="20"/>
      <c r="B29" s="21"/>
      <c r="C29" t="s">
        <v>65</v>
      </c>
      <c r="E29" t="s">
        <v>66</v>
      </c>
      <c r="F29" s="13">
        <v>22.29</v>
      </c>
      <c r="G29">
        <v>20</v>
      </c>
      <c r="H29" s="14">
        <f>IF(F29&gt;0,,1)</f>
        <v>0</v>
      </c>
      <c r="I29" s="15" t="str">
        <f>IF(OR(F29&lt;10,F29&gt;45),"CHECK","-")</f>
        <v>-</v>
      </c>
    </row>
    <row r="30" spans="1:10">
      <c r="A30" s="22"/>
      <c r="C30" t="s">
        <v>67</v>
      </c>
      <c r="E30" t="s">
        <v>68</v>
      </c>
      <c r="F30" s="13">
        <v>1.49</v>
      </c>
      <c r="G30">
        <f>G29+1</f>
        <v>21</v>
      </c>
      <c r="H30" s="14">
        <f>IF(F30&gt;0,,1)</f>
        <v>0</v>
      </c>
      <c r="I30" s="15" t="str">
        <f>IF(OR(F30&lt;1,F30&gt;15),"CHECK","-")</f>
        <v>-</v>
      </c>
    </row>
    <row r="31" spans="1:10">
      <c r="C31" t="s">
        <v>69</v>
      </c>
      <c r="E31" t="s">
        <v>70</v>
      </c>
      <c r="F31" s="13">
        <v>1.1000000000000001</v>
      </c>
      <c r="G31">
        <f>G30+1</f>
        <v>22</v>
      </c>
      <c r="H31" s="14">
        <f>IF(F31&gt;0,,1)</f>
        <v>0</v>
      </c>
      <c r="I31" s="15" t="str">
        <f>IF(OR(F31&lt;1,F31&gt;15),"CHECK","-")</f>
        <v>-</v>
      </c>
    </row>
    <row r="32" spans="1:10">
      <c r="A32" s="22"/>
    </row>
    <row r="33" spans="1:10" ht="13.5" thickBot="1">
      <c r="A33" s="8"/>
      <c r="B33" s="16"/>
      <c r="C33" s="8" t="s">
        <v>62</v>
      </c>
      <c r="D33" s="16"/>
      <c r="E33" s="16"/>
      <c r="F33" s="17">
        <f>SUM(F28:F31)</f>
        <v>41.02</v>
      </c>
    </row>
    <row r="34" spans="1:10" ht="21" customHeight="1" thickTop="1">
      <c r="A34" s="12" t="s">
        <v>71</v>
      </c>
      <c r="C34" s="18" t="s">
        <v>72</v>
      </c>
      <c r="E34" s="18" t="s">
        <v>73</v>
      </c>
      <c r="F34" s="13">
        <v>8.9600000000000009</v>
      </c>
      <c r="G34">
        <v>23</v>
      </c>
      <c r="H34" s="14">
        <f>IF(F34&gt;0,,1)</f>
        <v>0</v>
      </c>
      <c r="I34" s="15" t="str">
        <f>IF(OR(F34&lt;8,F34&gt;10),"CHECK","-")</f>
        <v>-</v>
      </c>
      <c r="J34" s="19"/>
    </row>
    <row r="35" spans="1:10" ht="21" customHeight="1">
      <c r="C35" s="18" t="s">
        <v>74</v>
      </c>
      <c r="E35" s="18" t="s">
        <v>75</v>
      </c>
      <c r="F35" s="13">
        <v>1260.03</v>
      </c>
      <c r="G35">
        <v>24</v>
      </c>
      <c r="H35" s="14">
        <f>IF(F35&gt;0,,1)</f>
        <v>0</v>
      </c>
      <c r="I35" s="15" t="str">
        <f>IF(OR(F35&lt;1200,F35&gt;1550),"CHECK","-")</f>
        <v>-</v>
      </c>
    </row>
    <row r="36" spans="1:10" ht="12.75" customHeight="1">
      <c r="C36" t="s">
        <v>76</v>
      </c>
      <c r="E36" t="s">
        <v>77</v>
      </c>
      <c r="F36" s="13">
        <v>469.84</v>
      </c>
      <c r="G36">
        <v>25</v>
      </c>
      <c r="H36" s="14">
        <f>IF(F36&gt;0,,1)</f>
        <v>0</v>
      </c>
      <c r="I36" s="15" t="str">
        <f>IF(OR(F36&lt;1000,F36&gt;1400),"CHECK","-")</f>
        <v>CHECK</v>
      </c>
    </row>
    <row r="37" spans="1:10">
      <c r="C37" t="s">
        <v>78</v>
      </c>
      <c r="E37" t="s">
        <v>79</v>
      </c>
      <c r="F37" s="13">
        <v>2026.4</v>
      </c>
      <c r="G37">
        <v>26</v>
      </c>
      <c r="H37" s="14">
        <f>IF(F37&gt;0,,1)</f>
        <v>0</v>
      </c>
      <c r="I37" s="15" t="str">
        <f>IF(OR(F37&lt;1000,F37&gt;3000),"CHECK","-")</f>
        <v>-</v>
      </c>
    </row>
    <row r="38" spans="1:10" ht="13.5" thickBot="1">
      <c r="A38" s="8"/>
      <c r="B38" s="16"/>
      <c r="C38" s="8" t="s">
        <v>80</v>
      </c>
      <c r="D38" s="16"/>
      <c r="E38" s="16"/>
      <c r="F38" s="17">
        <f>SUM(F34:F37)</f>
        <v>3765.23</v>
      </c>
    </row>
    <row r="39" spans="1:10" ht="21" customHeight="1" thickTop="1">
      <c r="A39" s="12" t="s">
        <v>81</v>
      </c>
      <c r="C39" t="s">
        <v>82</v>
      </c>
      <c r="E39" t="s">
        <v>83</v>
      </c>
      <c r="F39" s="13">
        <v>1.1000000000000001</v>
      </c>
      <c r="G39">
        <f>G37+1</f>
        <v>27</v>
      </c>
      <c r="H39" s="14">
        <f t="shared" ref="H39:H82" si="0">IF(F39&gt;0,,1)</f>
        <v>0</v>
      </c>
      <c r="I39" s="15" t="str">
        <f>IF(OR(F39&lt;1,F39&gt;15),"CHECK","-")</f>
        <v>-</v>
      </c>
    </row>
    <row r="40" spans="1:10">
      <c r="C40" t="s">
        <v>84</v>
      </c>
      <c r="E40" t="s">
        <v>85</v>
      </c>
      <c r="F40" s="13">
        <v>88.62</v>
      </c>
      <c r="G40">
        <f t="shared" ref="G40:G82" si="1">G39+1</f>
        <v>28</v>
      </c>
      <c r="H40" s="14">
        <f t="shared" si="0"/>
        <v>0</v>
      </c>
      <c r="I40" s="15" t="str">
        <f>IF(OR(F40&lt;70,F40&gt;150),"CHECK","-")</f>
        <v>-</v>
      </c>
    </row>
    <row r="41" spans="1:10">
      <c r="C41" t="s">
        <v>86</v>
      </c>
      <c r="E41" t="s">
        <v>87</v>
      </c>
      <c r="F41" s="13">
        <v>20.21</v>
      </c>
      <c r="G41">
        <f t="shared" si="1"/>
        <v>29</v>
      </c>
      <c r="H41" s="14">
        <f t="shared" si="0"/>
        <v>0</v>
      </c>
      <c r="I41" s="15" t="str">
        <f>IF(OR(F41&lt;15,F41&gt;50),"CHECK","-")</f>
        <v>-</v>
      </c>
    </row>
    <row r="42" spans="1:10">
      <c r="C42" t="s">
        <v>88</v>
      </c>
      <c r="E42" t="s">
        <v>89</v>
      </c>
      <c r="F42" s="13">
        <v>9.7200000000000006</v>
      </c>
      <c r="G42">
        <f t="shared" si="1"/>
        <v>30</v>
      </c>
      <c r="H42" s="14">
        <f t="shared" si="0"/>
        <v>0</v>
      </c>
      <c r="I42" s="15" t="str">
        <f>IF(OR(F42&lt;9,F42&gt;20),"CHECK","-")</f>
        <v>-</v>
      </c>
    </row>
    <row r="43" spans="1:10">
      <c r="C43" t="s">
        <v>90</v>
      </c>
      <c r="E43" t="s">
        <v>91</v>
      </c>
      <c r="F43" s="13">
        <v>10.220000000000001</v>
      </c>
      <c r="G43">
        <f t="shared" si="1"/>
        <v>31</v>
      </c>
      <c r="H43" s="14">
        <f t="shared" si="0"/>
        <v>0</v>
      </c>
      <c r="I43" s="15" t="str">
        <f>IF(OR(F43&lt;9,F43&gt;15),"CHECK","-")</f>
        <v>-</v>
      </c>
    </row>
    <row r="44" spans="1:10">
      <c r="C44" t="s">
        <v>92</v>
      </c>
      <c r="E44" t="s">
        <v>93</v>
      </c>
      <c r="F44" s="13">
        <v>9.6300000000000008</v>
      </c>
      <c r="G44">
        <f t="shared" si="1"/>
        <v>32</v>
      </c>
      <c r="H44" s="14">
        <f t="shared" si="0"/>
        <v>0</v>
      </c>
      <c r="I44" s="15" t="str">
        <f>IF(OR(F44&lt;5,F44&gt;10),"CHECK","-")</f>
        <v>-</v>
      </c>
    </row>
    <row r="45" spans="1:10">
      <c r="C45" t="s">
        <v>94</v>
      </c>
      <c r="E45" t="s">
        <v>95</v>
      </c>
      <c r="F45" s="13">
        <v>101.48</v>
      </c>
      <c r="G45">
        <f t="shared" si="1"/>
        <v>33</v>
      </c>
      <c r="H45" s="14">
        <f t="shared" si="0"/>
        <v>0</v>
      </c>
      <c r="I45" s="15" t="str">
        <f>IF(OR(F45&lt;80,F45&gt;300),"CHECK","-")</f>
        <v>-</v>
      </c>
    </row>
    <row r="46" spans="1:10">
      <c r="C46" t="s">
        <v>96</v>
      </c>
      <c r="E46" t="s">
        <v>97</v>
      </c>
      <c r="F46" s="13">
        <v>24.06</v>
      </c>
      <c r="G46">
        <f t="shared" si="1"/>
        <v>34</v>
      </c>
      <c r="H46" s="14">
        <f t="shared" si="0"/>
        <v>0</v>
      </c>
      <c r="I46" s="15" t="str">
        <f>IF(OR(F46&lt;15,F46&gt;45),"CHECK","-")</f>
        <v>-</v>
      </c>
    </row>
    <row r="47" spans="1:10">
      <c r="C47" t="s">
        <v>98</v>
      </c>
      <c r="E47" t="s">
        <v>99</v>
      </c>
      <c r="F47" s="13">
        <v>164.45</v>
      </c>
      <c r="G47">
        <f t="shared" si="1"/>
        <v>35</v>
      </c>
      <c r="H47" s="14">
        <f t="shared" si="0"/>
        <v>0</v>
      </c>
      <c r="I47" s="15" t="str">
        <f>IF(OR(F47&lt;135,F47&gt;325),"CHECK","-")</f>
        <v>-</v>
      </c>
    </row>
    <row r="48" spans="1:10">
      <c r="C48" t="s">
        <v>100</v>
      </c>
      <c r="E48" t="s">
        <v>101</v>
      </c>
      <c r="F48" s="13">
        <v>28.01</v>
      </c>
      <c r="G48">
        <f t="shared" si="1"/>
        <v>36</v>
      </c>
      <c r="H48" s="14">
        <f t="shared" si="0"/>
        <v>0</v>
      </c>
      <c r="I48" s="15" t="str">
        <f>IF(OR(F48&lt;15,F48&gt;40),"CHECK","-")</f>
        <v>-</v>
      </c>
    </row>
    <row r="49" spans="3:9">
      <c r="C49" t="s">
        <v>102</v>
      </c>
      <c r="E49" t="s">
        <v>103</v>
      </c>
      <c r="F49" s="13">
        <v>45.12</v>
      </c>
      <c r="G49">
        <f t="shared" si="1"/>
        <v>37</v>
      </c>
      <c r="H49" s="14">
        <f t="shared" si="0"/>
        <v>0</v>
      </c>
      <c r="I49" s="15" t="str">
        <f>IF(OR(F49&lt;20,F49&gt;65),"CHECK","-")</f>
        <v>-</v>
      </c>
    </row>
    <row r="50" spans="3:9">
      <c r="C50" t="s">
        <v>104</v>
      </c>
      <c r="E50" t="s">
        <v>105</v>
      </c>
      <c r="F50" s="13">
        <v>9.6300000000000008</v>
      </c>
      <c r="G50">
        <f t="shared" si="1"/>
        <v>38</v>
      </c>
      <c r="H50" s="14">
        <f t="shared" si="0"/>
        <v>0</v>
      </c>
      <c r="I50" s="15" t="str">
        <f>IF(OR(F50&lt;8,F50&gt;15),"CHECK","-")</f>
        <v>-</v>
      </c>
    </row>
    <row r="51" spans="3:9">
      <c r="C51" t="s">
        <v>106</v>
      </c>
      <c r="E51" t="s">
        <v>107</v>
      </c>
      <c r="F51" s="13">
        <v>11</v>
      </c>
      <c r="G51">
        <f t="shared" si="1"/>
        <v>39</v>
      </c>
      <c r="H51" s="14">
        <f t="shared" si="0"/>
        <v>0</v>
      </c>
      <c r="I51" s="15" t="str">
        <f>IF(OR(F51&lt;10,F51&gt;20),"CHECK","-")</f>
        <v>-</v>
      </c>
    </row>
    <row r="52" spans="3:9">
      <c r="C52" t="s">
        <v>108</v>
      </c>
      <c r="E52" t="s">
        <v>109</v>
      </c>
      <c r="F52" s="13">
        <v>11.99</v>
      </c>
      <c r="G52">
        <f t="shared" si="1"/>
        <v>40</v>
      </c>
      <c r="H52" s="14">
        <f t="shared" si="0"/>
        <v>0</v>
      </c>
      <c r="I52" s="15" t="str">
        <f>IF(OR(F52&lt;10,F52&gt;15),"CHECK","-")</f>
        <v>-</v>
      </c>
    </row>
    <row r="53" spans="3:9">
      <c r="C53" t="s">
        <v>110</v>
      </c>
      <c r="E53" t="s">
        <v>111</v>
      </c>
      <c r="F53" s="13">
        <v>13.97</v>
      </c>
      <c r="G53">
        <f t="shared" si="1"/>
        <v>41</v>
      </c>
      <c r="H53" s="14">
        <f t="shared" si="0"/>
        <v>0</v>
      </c>
      <c r="I53" s="15" t="str">
        <f>IF(OR(F53&lt;10,F53&gt;20),"CHECK","-")</f>
        <v>-</v>
      </c>
    </row>
    <row r="54" spans="3:9">
      <c r="C54" t="s">
        <v>112</v>
      </c>
      <c r="E54" t="s">
        <v>113</v>
      </c>
      <c r="F54" s="13">
        <v>13.87</v>
      </c>
      <c r="G54">
        <f t="shared" si="1"/>
        <v>42</v>
      </c>
      <c r="H54" s="14">
        <f t="shared" si="0"/>
        <v>0</v>
      </c>
      <c r="I54" s="15" t="str">
        <f>IF(OR(F54&lt;12,F54&gt;35),"CHECK","-")</f>
        <v>-</v>
      </c>
    </row>
    <row r="55" spans="3:9">
      <c r="C55" t="s">
        <v>114</v>
      </c>
      <c r="E55" t="s">
        <v>115</v>
      </c>
      <c r="F55" s="13">
        <v>34.54</v>
      </c>
      <c r="G55">
        <f t="shared" si="1"/>
        <v>43</v>
      </c>
      <c r="H55" s="14">
        <f t="shared" si="0"/>
        <v>0</v>
      </c>
      <c r="I55" s="15" t="str">
        <f>IF(OR(F55&lt;20,F55&gt;90),"CHECK","-")</f>
        <v>-</v>
      </c>
    </row>
    <row r="56" spans="3:9">
      <c r="C56" t="s">
        <v>116</v>
      </c>
      <c r="E56" t="s">
        <v>117</v>
      </c>
      <c r="F56" s="13">
        <v>1350.86</v>
      </c>
      <c r="G56">
        <f t="shared" si="1"/>
        <v>44</v>
      </c>
      <c r="H56" s="14">
        <f t="shared" si="0"/>
        <v>0</v>
      </c>
      <c r="I56" s="15" t="str">
        <f>IF(OR(F56&lt;1500,F56&gt;2700),"CHECK","-")</f>
        <v>CHECK</v>
      </c>
    </row>
    <row r="57" spans="3:9">
      <c r="C57" t="s">
        <v>118</v>
      </c>
      <c r="E57" t="s">
        <v>119</v>
      </c>
      <c r="F57" s="13">
        <v>27.82</v>
      </c>
      <c r="G57">
        <f t="shared" si="1"/>
        <v>45</v>
      </c>
      <c r="H57" s="14">
        <f t="shared" si="0"/>
        <v>0</v>
      </c>
      <c r="I57" s="15" t="str">
        <f>IF(OR(F57&lt;25,F57&gt;60),"CHECK","-")</f>
        <v>-</v>
      </c>
    </row>
    <row r="58" spans="3:9">
      <c r="C58" t="s">
        <v>120</v>
      </c>
      <c r="E58" t="s">
        <v>121</v>
      </c>
      <c r="F58" s="13">
        <v>22.58</v>
      </c>
      <c r="G58">
        <f t="shared" si="1"/>
        <v>46</v>
      </c>
      <c r="H58" s="14">
        <f t="shared" si="0"/>
        <v>0</v>
      </c>
      <c r="I58" s="15" t="str">
        <f>IF(OR(F58&lt;20,F58&gt;50),"CHECK","-")</f>
        <v>-</v>
      </c>
    </row>
    <row r="59" spans="3:9">
      <c r="C59" t="s">
        <v>122</v>
      </c>
      <c r="E59" t="s">
        <v>123</v>
      </c>
      <c r="F59" s="13">
        <v>19.100000000000001</v>
      </c>
      <c r="G59">
        <f t="shared" si="1"/>
        <v>47</v>
      </c>
      <c r="H59" s="14">
        <f t="shared" si="0"/>
        <v>0</v>
      </c>
      <c r="I59" s="15" t="str">
        <f>IF(OR(F59&lt;10,F59&gt;30),"CHECK","-")</f>
        <v>-</v>
      </c>
    </row>
    <row r="60" spans="3:9">
      <c r="C60" t="s">
        <v>124</v>
      </c>
      <c r="E60" t="s">
        <v>125</v>
      </c>
      <c r="F60" s="13">
        <v>10.220000000000001</v>
      </c>
      <c r="G60">
        <f t="shared" si="1"/>
        <v>48</v>
      </c>
      <c r="H60" s="14">
        <f t="shared" si="0"/>
        <v>0</v>
      </c>
      <c r="I60" s="15" t="str">
        <f>IF(OR(F60&lt;10,F60&gt;20),"CHECK","-")</f>
        <v>-</v>
      </c>
    </row>
    <row r="61" spans="3:9">
      <c r="C61" t="s">
        <v>126</v>
      </c>
      <c r="E61" t="s">
        <v>127</v>
      </c>
      <c r="F61" s="13">
        <v>13.09</v>
      </c>
      <c r="G61">
        <f t="shared" si="1"/>
        <v>49</v>
      </c>
      <c r="H61" s="14">
        <f t="shared" si="0"/>
        <v>0</v>
      </c>
      <c r="I61" s="15" t="str">
        <f>IF(OR(F61&lt;10,F61&gt;30),"CHECK","-")</f>
        <v>-</v>
      </c>
    </row>
    <row r="62" spans="3:9">
      <c r="C62" t="s">
        <v>128</v>
      </c>
      <c r="E62" t="s">
        <v>129</v>
      </c>
      <c r="F62" s="13">
        <v>42.92</v>
      </c>
      <c r="G62">
        <f t="shared" si="1"/>
        <v>50</v>
      </c>
      <c r="H62" s="14">
        <f t="shared" si="0"/>
        <v>0</v>
      </c>
      <c r="I62" s="15" t="str">
        <f>IF(OR(F62&lt;30,F62&gt;70),"CHECK","-")</f>
        <v>-</v>
      </c>
    </row>
    <row r="63" spans="3:9">
      <c r="C63" t="s">
        <v>130</v>
      </c>
      <c r="E63" t="s">
        <v>131</v>
      </c>
      <c r="F63" s="13">
        <v>41.07</v>
      </c>
      <c r="G63">
        <f t="shared" si="1"/>
        <v>51</v>
      </c>
      <c r="H63" s="14">
        <f t="shared" si="0"/>
        <v>0</v>
      </c>
      <c r="I63" s="15" t="str">
        <f>IF(OR(F63&lt;88,F63&gt;130),"CHECK","-")</f>
        <v>CHECK</v>
      </c>
    </row>
    <row r="64" spans="3:9">
      <c r="C64" t="s">
        <v>132</v>
      </c>
      <c r="E64" t="s">
        <v>133</v>
      </c>
      <c r="F64" s="13">
        <v>36.61</v>
      </c>
      <c r="G64">
        <f t="shared" si="1"/>
        <v>52</v>
      </c>
      <c r="H64" s="14">
        <f t="shared" si="0"/>
        <v>0</v>
      </c>
      <c r="I64" s="15" t="str">
        <f>IF(OR(F64&lt;20,F64&gt;75),"CHECK","-")</f>
        <v>-</v>
      </c>
    </row>
    <row r="65" spans="3:9">
      <c r="C65" t="s">
        <v>134</v>
      </c>
      <c r="E65" t="s">
        <v>135</v>
      </c>
      <c r="F65" s="13">
        <v>18.920000000000002</v>
      </c>
      <c r="G65">
        <f t="shared" si="1"/>
        <v>53</v>
      </c>
      <c r="H65" s="14">
        <f t="shared" si="0"/>
        <v>0</v>
      </c>
      <c r="I65" s="15" t="str">
        <f>IF(OR(F65&lt;10,F65&gt;25),"CHECK","-")</f>
        <v>-</v>
      </c>
    </row>
    <row r="66" spans="3:9">
      <c r="C66" t="s">
        <v>136</v>
      </c>
      <c r="E66" t="s">
        <v>137</v>
      </c>
      <c r="F66" s="13">
        <v>21.58</v>
      </c>
      <c r="G66">
        <f t="shared" si="1"/>
        <v>54</v>
      </c>
      <c r="H66" s="14">
        <f t="shared" si="0"/>
        <v>0</v>
      </c>
      <c r="I66" s="15" t="str">
        <f>IF(OR(F66&lt;15,F66&gt;40),"CHECK","-")</f>
        <v>-</v>
      </c>
    </row>
    <row r="67" spans="3:9">
      <c r="C67" t="s">
        <v>138</v>
      </c>
      <c r="E67" t="s">
        <v>139</v>
      </c>
      <c r="F67" s="13">
        <v>394.52</v>
      </c>
      <c r="G67">
        <f t="shared" si="1"/>
        <v>55</v>
      </c>
      <c r="H67" s="14">
        <f t="shared" si="0"/>
        <v>0</v>
      </c>
      <c r="I67" s="15" t="str">
        <f>IF(OR(F67&lt;225,F67&gt;650),"CHECK","-")</f>
        <v>-</v>
      </c>
    </row>
    <row r="68" spans="3:9">
      <c r="C68" t="s">
        <v>140</v>
      </c>
      <c r="E68" t="s">
        <v>141</v>
      </c>
      <c r="F68" s="13">
        <v>13.47</v>
      </c>
      <c r="G68">
        <f t="shared" si="1"/>
        <v>56</v>
      </c>
      <c r="H68" s="14">
        <f t="shared" si="0"/>
        <v>0</v>
      </c>
      <c r="I68" s="15" t="str">
        <f>IF(OR(F68&lt;9.5,F68&gt;20),"CHECK","-")</f>
        <v>-</v>
      </c>
    </row>
    <row r="69" spans="3:9">
      <c r="C69" t="s">
        <v>142</v>
      </c>
      <c r="E69" t="s">
        <v>143</v>
      </c>
      <c r="F69" s="13">
        <v>32.96</v>
      </c>
      <c r="G69">
        <f t="shared" si="1"/>
        <v>57</v>
      </c>
      <c r="H69" s="14">
        <f t="shared" si="0"/>
        <v>0</v>
      </c>
      <c r="I69" s="15" t="str">
        <f>IF(OR(F69&lt;25,F69&gt;67),"CHECK","-")</f>
        <v>-</v>
      </c>
    </row>
    <row r="70" spans="3:9">
      <c r="C70" t="s">
        <v>144</v>
      </c>
      <c r="E70" t="s">
        <v>145</v>
      </c>
      <c r="F70" s="13">
        <v>10.62</v>
      </c>
      <c r="G70">
        <f t="shared" si="1"/>
        <v>58</v>
      </c>
      <c r="H70" s="14">
        <f t="shared" si="0"/>
        <v>0</v>
      </c>
      <c r="I70" s="15" t="str">
        <f>IF(OR(F70&lt;9,F70&gt;20),"CHECK","-")</f>
        <v>-</v>
      </c>
    </row>
    <row r="71" spans="3:9">
      <c r="C71" t="s">
        <v>146</v>
      </c>
      <c r="E71" t="s">
        <v>147</v>
      </c>
      <c r="F71" s="13">
        <v>336.6</v>
      </c>
      <c r="G71">
        <f t="shared" si="1"/>
        <v>59</v>
      </c>
      <c r="H71" s="14">
        <f t="shared" si="0"/>
        <v>0</v>
      </c>
      <c r="I71" s="15" t="str">
        <f>IF(OR(F71&lt;275,F71&gt;650),"CHECK","-")</f>
        <v>-</v>
      </c>
    </row>
    <row r="72" spans="3:9">
      <c r="C72" t="s">
        <v>148</v>
      </c>
      <c r="E72" t="s">
        <v>149</v>
      </c>
      <c r="F72" s="13">
        <v>30.28</v>
      </c>
      <c r="G72">
        <f t="shared" si="1"/>
        <v>60</v>
      </c>
      <c r="H72" s="14">
        <f t="shared" si="0"/>
        <v>0</v>
      </c>
      <c r="I72" s="15" t="str">
        <f>IF(OR(F72&lt;30,F72&gt;100),"CHECK","-")</f>
        <v>-</v>
      </c>
    </row>
    <row r="73" spans="3:9">
      <c r="C73" t="s">
        <v>150</v>
      </c>
      <c r="E73" t="s">
        <v>151</v>
      </c>
      <c r="F73" s="13">
        <v>23.35</v>
      </c>
      <c r="G73">
        <f t="shared" si="1"/>
        <v>61</v>
      </c>
      <c r="H73" s="14">
        <f t="shared" si="0"/>
        <v>0</v>
      </c>
      <c r="I73" s="15" t="str">
        <f>IF(OR(F73&lt;14,F73&gt;50),"CHECK","-")</f>
        <v>-</v>
      </c>
    </row>
    <row r="74" spans="3:9">
      <c r="C74" t="s">
        <v>152</v>
      </c>
      <c r="E74" t="s">
        <v>153</v>
      </c>
      <c r="F74" s="13">
        <v>49.08</v>
      </c>
      <c r="G74">
        <f t="shared" si="1"/>
        <v>62</v>
      </c>
      <c r="H74" s="14">
        <f t="shared" si="0"/>
        <v>0</v>
      </c>
      <c r="I74" s="15" t="str">
        <f>IF(OR(F74&lt;44,F74&gt;125),"CHECK","-")</f>
        <v>-</v>
      </c>
    </row>
    <row r="75" spans="3:9">
      <c r="C75" t="s">
        <v>154</v>
      </c>
      <c r="E75" t="s">
        <v>155</v>
      </c>
      <c r="F75" s="13">
        <v>34.25</v>
      </c>
      <c r="G75">
        <f t="shared" si="1"/>
        <v>63</v>
      </c>
      <c r="H75" s="14">
        <f t="shared" si="0"/>
        <v>0</v>
      </c>
      <c r="I75" s="15" t="str">
        <f>IF(OR(F75&lt;20,F75&gt;80),"CHECK","-")</f>
        <v>-</v>
      </c>
    </row>
    <row r="76" spans="3:9">
      <c r="C76" t="s">
        <v>156</v>
      </c>
      <c r="E76" t="s">
        <v>157</v>
      </c>
      <c r="F76" s="13">
        <v>29.68</v>
      </c>
      <c r="G76">
        <f t="shared" si="1"/>
        <v>64</v>
      </c>
      <c r="H76" s="14">
        <f t="shared" si="0"/>
        <v>0</v>
      </c>
      <c r="I76" s="15" t="str">
        <f>IF(OR(F76&lt;25,F76&gt;70),"CHECK","-")</f>
        <v>-</v>
      </c>
    </row>
    <row r="77" spans="3:9">
      <c r="C77" t="s">
        <v>158</v>
      </c>
      <c r="E77" t="s">
        <v>159</v>
      </c>
      <c r="F77" s="13">
        <v>20.69</v>
      </c>
      <c r="G77">
        <f t="shared" si="1"/>
        <v>65</v>
      </c>
      <c r="H77" s="14">
        <f t="shared" si="0"/>
        <v>0</v>
      </c>
      <c r="I77" s="15" t="str">
        <f>IF(OR(F77&lt;20,F77&gt;50),"CHECK","-")</f>
        <v>-</v>
      </c>
    </row>
    <row r="78" spans="3:9">
      <c r="C78" t="s">
        <v>160</v>
      </c>
      <c r="E78" t="s">
        <v>161</v>
      </c>
      <c r="F78" s="13">
        <v>27.02</v>
      </c>
      <c r="G78">
        <f t="shared" si="1"/>
        <v>66</v>
      </c>
      <c r="H78" s="14">
        <f t="shared" si="0"/>
        <v>0</v>
      </c>
      <c r="I78" s="15" t="str">
        <f>IF(OR(F78&lt;15,F78&gt;75),"CHECK","-")</f>
        <v>-</v>
      </c>
    </row>
    <row r="79" spans="3:9">
      <c r="C79" t="s">
        <v>162</v>
      </c>
      <c r="E79" t="s">
        <v>163</v>
      </c>
      <c r="F79" s="13">
        <v>53.24</v>
      </c>
      <c r="G79">
        <f t="shared" si="1"/>
        <v>67</v>
      </c>
      <c r="H79" s="14">
        <f t="shared" si="0"/>
        <v>0</v>
      </c>
      <c r="I79" s="15" t="str">
        <f>IF(OR(F79&lt;50,F79&gt;100),"CHECK","-")</f>
        <v>-</v>
      </c>
    </row>
    <row r="80" spans="3:9">
      <c r="C80" t="s">
        <v>164</v>
      </c>
      <c r="E80" t="s">
        <v>165</v>
      </c>
      <c r="F80" s="13">
        <v>66.97</v>
      </c>
      <c r="G80">
        <f t="shared" si="1"/>
        <v>68</v>
      </c>
      <c r="H80" s="14">
        <f t="shared" si="0"/>
        <v>0</v>
      </c>
      <c r="I80" s="15" t="str">
        <f>IF(OR(F80&lt;40,F80&gt;120),"CHECK","-")</f>
        <v>-</v>
      </c>
    </row>
    <row r="81" spans="1:9">
      <c r="C81" t="s">
        <v>166</v>
      </c>
      <c r="E81" t="s">
        <v>167</v>
      </c>
      <c r="F81" s="13">
        <v>45.62</v>
      </c>
      <c r="G81">
        <f t="shared" si="1"/>
        <v>69</v>
      </c>
      <c r="H81" s="14">
        <f t="shared" si="0"/>
        <v>0</v>
      </c>
      <c r="I81" s="15" t="str">
        <f>IF(OR(F81&lt;48,F81&gt;150),"CHECK","-")</f>
        <v>CHECK</v>
      </c>
    </row>
    <row r="82" spans="1:9">
      <c r="C82" t="s">
        <v>168</v>
      </c>
      <c r="E82" t="s">
        <v>169</v>
      </c>
      <c r="F82" s="13">
        <v>7.74</v>
      </c>
      <c r="G82">
        <f t="shared" si="1"/>
        <v>70</v>
      </c>
      <c r="H82" s="14">
        <f t="shared" si="0"/>
        <v>0</v>
      </c>
      <c r="I82" s="15" t="str">
        <f>IF(OR(F82&lt;7.5,F82&gt;25),"CHECK","-")</f>
        <v>-</v>
      </c>
    </row>
    <row r="83" spans="1:9" ht="13.5" thickBot="1">
      <c r="A83" s="8"/>
      <c r="B83" s="16"/>
      <c r="C83" s="8" t="s">
        <v>170</v>
      </c>
      <c r="D83" s="16"/>
      <c r="E83" s="16"/>
      <c r="F83" s="17">
        <f>SUM(F39:F82)</f>
        <v>3378.4799999999987</v>
      </c>
    </row>
    <row r="84" spans="1:9" ht="21" customHeight="1" thickTop="1">
      <c r="A84" s="12" t="s">
        <v>11</v>
      </c>
      <c r="C84" t="s">
        <v>171</v>
      </c>
      <c r="E84" t="s">
        <v>172</v>
      </c>
      <c r="F84" s="13">
        <v>595.62</v>
      </c>
      <c r="G84">
        <f>G82+1</f>
        <v>71</v>
      </c>
      <c r="H84" s="14">
        <f>IF(F83&gt;0,,1)</f>
        <v>0</v>
      </c>
      <c r="I84" s="15" t="str">
        <f>IF(OR(F84&lt;100,F84&gt;1253),"CHECK","-")</f>
        <v>-</v>
      </c>
    </row>
    <row r="85" spans="1:9" ht="12.75" customHeight="1">
      <c r="A85" s="12" t="s">
        <v>37</v>
      </c>
      <c r="C85" t="s">
        <v>173</v>
      </c>
    </row>
    <row r="86" spans="1:9" ht="12.75" customHeight="1">
      <c r="A86" s="12" t="s">
        <v>53</v>
      </c>
    </row>
    <row r="87" spans="1:9">
      <c r="A87" s="12" t="s">
        <v>71</v>
      </c>
    </row>
    <row r="88" spans="1:9" ht="13.5" thickBot="1">
      <c r="A88" s="8" t="s">
        <v>81</v>
      </c>
      <c r="B88" s="16"/>
      <c r="C88" s="16"/>
      <c r="D88" s="16"/>
      <c r="E88" s="16"/>
      <c r="F88" s="17"/>
    </row>
    <row r="89" spans="1:9" ht="13.5" thickTop="1">
      <c r="A89" s="20"/>
      <c r="D89" s="23" t="s">
        <v>174</v>
      </c>
      <c r="E89" s="24"/>
      <c r="F89" s="25">
        <f>F84+F83+F38+F33+F27+F23+F20+F17+F15+F11+F8</f>
        <v>15691.769999999999</v>
      </c>
      <c r="H89" s="14">
        <f>SUM(H3:H88)</f>
        <v>0</v>
      </c>
    </row>
    <row r="91" spans="1:9">
      <c r="B91" s="20" t="s">
        <v>175</v>
      </c>
    </row>
    <row r="92" spans="1:9">
      <c r="B92" s="20"/>
    </row>
    <row r="93" spans="1:9">
      <c r="D93" s="24" t="s">
        <v>176</v>
      </c>
      <c r="F93" s="26" t="s">
        <v>7</v>
      </c>
    </row>
    <row r="94" spans="1:9">
      <c r="C94" s="27"/>
      <c r="D94" s="27" t="s">
        <v>11</v>
      </c>
      <c r="E94" s="28"/>
      <c r="F94" s="29">
        <f>ROUND(F84/5,2)+F8</f>
        <v>1831.98</v>
      </c>
    </row>
    <row r="95" spans="1:9">
      <c r="C95" s="12"/>
      <c r="D95" s="12" t="s">
        <v>23</v>
      </c>
      <c r="F95" s="29">
        <f>F11+0.01</f>
        <v>818.9799999999999</v>
      </c>
    </row>
    <row r="96" spans="1:9">
      <c r="C96" s="12"/>
      <c r="D96" s="12" t="s">
        <v>29</v>
      </c>
      <c r="F96" s="29">
        <f>F15+0.01</f>
        <v>1545.0600000000002</v>
      </c>
    </row>
    <row r="97" spans="1:6">
      <c r="C97" s="12"/>
      <c r="D97" s="12" t="s">
        <v>37</v>
      </c>
      <c r="F97" s="29">
        <f>ROUND(F84/5,2)+F17</f>
        <v>254.92000000000002</v>
      </c>
    </row>
    <row r="98" spans="1:6">
      <c r="C98" s="12"/>
      <c r="D98" s="12" t="s">
        <v>41</v>
      </c>
      <c r="F98" s="29">
        <f>F20</f>
        <v>258.21999999999997</v>
      </c>
    </row>
    <row r="99" spans="1:6">
      <c r="C99" s="12"/>
      <c r="D99" s="12" t="s">
        <v>47</v>
      </c>
      <c r="F99" s="29">
        <f>F23</f>
        <v>218.28</v>
      </c>
    </row>
    <row r="100" spans="1:6">
      <c r="C100" s="12"/>
      <c r="D100" s="12" t="s">
        <v>53</v>
      </c>
      <c r="F100" s="29">
        <f>F27</f>
        <v>3222.2400000000002</v>
      </c>
    </row>
    <row r="101" spans="1:6">
      <c r="C101" s="12"/>
      <c r="D101" s="12" t="s">
        <v>53</v>
      </c>
      <c r="F101" s="29">
        <f>ROUND(F84/5,2)+F33</f>
        <v>160.14000000000001</v>
      </c>
    </row>
    <row r="102" spans="1:6">
      <c r="C102" s="12"/>
      <c r="D102" s="12" t="s">
        <v>71</v>
      </c>
      <c r="F102" s="30">
        <f>ROUND(F84/5,2)+F38</f>
        <v>3884.35</v>
      </c>
    </row>
    <row r="103" spans="1:6">
      <c r="C103" s="12"/>
      <c r="D103" s="12" t="s">
        <v>81</v>
      </c>
      <c r="F103" s="30">
        <f>ROUND(F84/5,2)+F83</f>
        <v>3497.5999999999985</v>
      </c>
    </row>
    <row r="104" spans="1:6">
      <c r="C104" s="12"/>
      <c r="F104" s="29"/>
    </row>
    <row r="105" spans="1:6">
      <c r="C105" s="12"/>
      <c r="D105" s="12" t="s">
        <v>177</v>
      </c>
      <c r="E105" s="24"/>
      <c r="F105" s="29">
        <f>SUM(F94:F104)</f>
        <v>15691.769999999999</v>
      </c>
    </row>
    <row r="106" spans="1:6">
      <c r="C106" s="12"/>
      <c r="D106" s="12"/>
      <c r="E106" s="24"/>
      <c r="F106" s="29"/>
    </row>
    <row r="107" spans="1:6">
      <c r="A107" s="12" t="s">
        <v>207</v>
      </c>
      <c r="C107" s="12"/>
      <c r="D107" s="31" t="s">
        <v>178</v>
      </c>
      <c r="F107" s="29"/>
    </row>
    <row r="108" spans="1:6">
      <c r="C108" s="22" t="s">
        <v>179</v>
      </c>
      <c r="D108" s="12"/>
      <c r="E108" s="24"/>
      <c r="F108" s="29"/>
    </row>
    <row r="109" spans="1:6">
      <c r="C109" s="12"/>
      <c r="D109" s="12"/>
      <c r="E109" s="24"/>
      <c r="F109" s="29"/>
    </row>
    <row r="110" spans="1:6">
      <c r="C110" s="12"/>
      <c r="D110" s="12"/>
      <c r="E110" s="24"/>
      <c r="F110" s="29"/>
    </row>
    <row r="111" spans="1:6">
      <c r="C111" s="12"/>
      <c r="D111" s="12"/>
      <c r="E111" s="24"/>
      <c r="F111" s="29"/>
    </row>
    <row r="112" spans="1:6">
      <c r="C112" s="12"/>
      <c r="D112" s="12"/>
      <c r="E112" s="24"/>
      <c r="F112" s="29"/>
    </row>
    <row r="113" spans="3:6">
      <c r="C113" s="12"/>
      <c r="D113" s="12"/>
      <c r="E113" s="24"/>
      <c r="F113" s="29"/>
    </row>
    <row r="114" spans="3:6">
      <c r="C114" s="12"/>
      <c r="D114" s="12"/>
      <c r="E114" s="24"/>
      <c r="F114" s="29"/>
    </row>
    <row r="115" spans="3:6">
      <c r="C115" s="12"/>
      <c r="D115" s="12"/>
      <c r="E115" s="24"/>
      <c r="F115" s="29"/>
    </row>
    <row r="116" spans="3:6">
      <c r="C116" s="12"/>
      <c r="D116" s="12"/>
      <c r="E116" s="24"/>
      <c r="F116" s="29"/>
    </row>
    <row r="117" spans="3:6">
      <c r="C117" s="12"/>
      <c r="D117" s="12"/>
      <c r="E117" s="24"/>
      <c r="F117" s="29"/>
    </row>
    <row r="118" spans="3:6">
      <c r="C118" s="12"/>
      <c r="D118" s="12"/>
      <c r="E118" s="24"/>
      <c r="F118" s="29"/>
    </row>
    <row r="119" spans="3:6">
      <c r="C119" s="12"/>
      <c r="D119" s="12"/>
      <c r="E119" s="24"/>
      <c r="F119" s="29"/>
    </row>
    <row r="120" spans="3:6">
      <c r="C120" s="12"/>
      <c r="D120" s="12"/>
      <c r="E120" s="24"/>
      <c r="F120" s="29"/>
    </row>
    <row r="121" spans="3:6">
      <c r="C121" s="12"/>
      <c r="D121" s="12"/>
      <c r="E121" s="24"/>
      <c r="F121" s="29"/>
    </row>
    <row r="122" spans="3:6">
      <c r="C122" s="12"/>
      <c r="D122" s="12"/>
      <c r="E122" s="24"/>
      <c r="F122" s="29"/>
    </row>
    <row r="123" spans="3:6">
      <c r="C123" s="12"/>
      <c r="D123" s="12"/>
      <c r="E123" s="24"/>
      <c r="F123" s="29"/>
    </row>
    <row r="124" spans="3:6">
      <c r="C124" s="12"/>
      <c r="D124" s="12"/>
      <c r="E124" s="24"/>
      <c r="F124" s="29"/>
    </row>
    <row r="125" spans="3:6">
      <c r="C125" s="12"/>
      <c r="D125" s="12"/>
      <c r="E125" s="24"/>
      <c r="F125" s="29"/>
    </row>
    <row r="126" spans="3:6">
      <c r="C126" s="12"/>
      <c r="D126" s="12"/>
      <c r="E126" s="24"/>
      <c r="F126" s="29"/>
    </row>
    <row r="127" spans="3:6">
      <c r="C127" s="12"/>
      <c r="D127" s="12"/>
      <c r="E127" s="24"/>
      <c r="F127" s="29"/>
    </row>
    <row r="128" spans="3:6">
      <c r="C128" s="12"/>
      <c r="D128" s="12"/>
      <c r="E128" s="24"/>
      <c r="F128" s="29"/>
    </row>
    <row r="129" spans="1:6">
      <c r="C129" s="12"/>
      <c r="D129" s="12"/>
      <c r="E129" s="24"/>
      <c r="F129" s="29"/>
    </row>
    <row r="130" spans="1:6">
      <c r="C130" s="12"/>
      <c r="D130" s="12"/>
      <c r="E130" s="24"/>
      <c r="F130" s="29"/>
    </row>
    <row r="131" spans="1:6">
      <c r="C131" s="12"/>
      <c r="D131" s="12"/>
      <c r="E131" s="24"/>
      <c r="F131" s="29"/>
    </row>
    <row r="132" spans="1:6">
      <c r="C132" s="12"/>
      <c r="D132" s="12"/>
      <c r="E132" s="24"/>
      <c r="F132" s="24" t="s">
        <v>180</v>
      </c>
    </row>
    <row r="133" spans="1:6">
      <c r="A133" s="12" t="s">
        <v>181</v>
      </c>
      <c r="C133" s="12"/>
      <c r="E133" s="24"/>
      <c r="F133" s="29"/>
    </row>
    <row r="134" spans="1:6">
      <c r="C134" s="12"/>
      <c r="D134" s="12"/>
      <c r="E134" s="24"/>
    </row>
    <row r="135" spans="1:6">
      <c r="A135" s="32" t="s">
        <v>182</v>
      </c>
      <c r="D135" s="12"/>
    </row>
    <row r="136" spans="1:6">
      <c r="A136" s="33"/>
      <c r="D136" s="12"/>
    </row>
    <row r="137" spans="1:6" ht="21" customHeight="1">
      <c r="A137" s="33" t="s">
        <v>183</v>
      </c>
    </row>
    <row r="138" spans="1:6">
      <c r="A138" s="33"/>
    </row>
    <row r="139" spans="1:6" ht="14.25" customHeight="1">
      <c r="A139" s="33" t="s">
        <v>184</v>
      </c>
    </row>
    <row r="140" spans="1:6">
      <c r="A140" s="33" t="s">
        <v>185</v>
      </c>
    </row>
    <row r="141" spans="1:6">
      <c r="A141" s="33" t="s">
        <v>186</v>
      </c>
    </row>
    <row r="142" spans="1:6">
      <c r="A142" s="33" t="s">
        <v>187</v>
      </c>
    </row>
    <row r="143" spans="1:6">
      <c r="A143" s="33" t="s">
        <v>188</v>
      </c>
    </row>
    <row r="144" spans="1:6">
      <c r="A144" s="33"/>
    </row>
    <row r="145" spans="1:1" ht="12.75" customHeight="1">
      <c r="A145" s="32" t="s">
        <v>189</v>
      </c>
    </row>
    <row r="146" spans="1:1">
      <c r="A146" s="33" t="s">
        <v>190</v>
      </c>
    </row>
    <row r="147" spans="1:1">
      <c r="A147" s="33" t="s">
        <v>191</v>
      </c>
    </row>
    <row r="148" spans="1:1">
      <c r="A148" s="33" t="s">
        <v>192</v>
      </c>
    </row>
    <row r="149" spans="1:1">
      <c r="A149" s="33" t="s">
        <v>193</v>
      </c>
    </row>
    <row r="150" spans="1:1">
      <c r="A150" s="33"/>
    </row>
    <row r="151" spans="1:1" ht="17.25" customHeight="1">
      <c r="A151" s="32" t="s">
        <v>194</v>
      </c>
    </row>
    <row r="152" spans="1:1">
      <c r="A152" s="33" t="s">
        <v>195</v>
      </c>
    </row>
    <row r="153" spans="1:1">
      <c r="A153" s="33" t="s">
        <v>196</v>
      </c>
    </row>
    <row r="154" spans="1:1">
      <c r="A154" s="33" t="s">
        <v>197</v>
      </c>
    </row>
    <row r="155" spans="1:1">
      <c r="A155" s="33" t="s">
        <v>198</v>
      </c>
    </row>
    <row r="156" spans="1:1">
      <c r="A156" s="33" t="s">
        <v>199</v>
      </c>
    </row>
    <row r="157" spans="1:1">
      <c r="A157" s="33" t="s">
        <v>200</v>
      </c>
    </row>
    <row r="158" spans="1:1">
      <c r="A158" s="33"/>
    </row>
    <row r="159" spans="1:1" ht="13.5" customHeight="1">
      <c r="A159" s="32" t="s">
        <v>201</v>
      </c>
    </row>
    <row r="160" spans="1:1">
      <c r="A160" s="33" t="s">
        <v>202</v>
      </c>
    </row>
    <row r="161" spans="1:1">
      <c r="A161" s="33" t="s">
        <v>203</v>
      </c>
    </row>
    <row r="162" spans="1:1">
      <c r="A162" s="33" t="s">
        <v>204</v>
      </c>
    </row>
    <row r="163" spans="1:1">
      <c r="A163" s="33"/>
    </row>
    <row r="164" spans="1:1" ht="15" customHeight="1">
      <c r="A164" s="32" t="s">
        <v>205</v>
      </c>
    </row>
    <row r="165" spans="1:1">
      <c r="A165" s="33"/>
    </row>
    <row r="166" spans="1:1">
      <c r="A166" s="33" t="s">
        <v>206</v>
      </c>
    </row>
    <row r="167" spans="1:1">
      <c r="A167" s="33"/>
    </row>
    <row r="168" spans="1:1">
      <c r="A168" s="33"/>
    </row>
    <row r="169" spans="1:1">
      <c r="A169" s="33"/>
    </row>
    <row r="170" spans="1:1">
      <c r="A170" s="33"/>
    </row>
    <row r="171" spans="1:1">
      <c r="A171" s="33"/>
    </row>
    <row r="172" spans="1:1">
      <c r="A172" s="33"/>
    </row>
    <row r="173" spans="1:1">
      <c r="A173" s="33"/>
    </row>
    <row r="174" spans="1:1">
      <c r="A174" s="33"/>
    </row>
    <row r="175" spans="1:1">
      <c r="A175" s="33"/>
    </row>
    <row r="176" spans="1:1">
      <c r="A176" s="33"/>
    </row>
    <row r="177" spans="1:1">
      <c r="A177" s="33"/>
    </row>
    <row r="178" spans="1:1">
      <c r="A178" s="33"/>
    </row>
    <row r="179" spans="1:1">
      <c r="A179" s="33"/>
    </row>
    <row r="180" spans="1:1">
      <c r="A180" s="33"/>
    </row>
    <row r="181" spans="1:1">
      <c r="A181" s="33"/>
    </row>
    <row r="182" spans="1:1">
      <c r="A182" s="33"/>
    </row>
    <row r="183" spans="1:1">
      <c r="A183" s="33"/>
    </row>
    <row r="184" spans="1:1">
      <c r="A184" s="33"/>
    </row>
    <row r="185" spans="1:1">
      <c r="A185" s="33"/>
    </row>
    <row r="186" spans="1:1">
      <c r="A186" s="33"/>
    </row>
    <row r="187" spans="1:1">
      <c r="A187" s="33"/>
    </row>
    <row r="188" spans="1:1">
      <c r="A188" s="33"/>
    </row>
    <row r="189" spans="1:1">
      <c r="A189" s="33"/>
    </row>
    <row r="190" spans="1:1">
      <c r="A190" s="33"/>
    </row>
    <row r="191" spans="1:1">
      <c r="A191" s="33"/>
    </row>
    <row r="192" spans="1:1">
      <c r="A192" s="33"/>
    </row>
    <row r="193" spans="1:1">
      <c r="A193" s="33"/>
    </row>
    <row r="194" spans="1:1">
      <c r="A194" s="33"/>
    </row>
    <row r="195" spans="1:1">
      <c r="A195" s="33"/>
    </row>
    <row r="196" spans="1:1">
      <c r="A196" s="33"/>
    </row>
    <row r="197" spans="1:1">
      <c r="A197" s="33"/>
    </row>
    <row r="198" spans="1:1">
      <c r="A198" s="33"/>
    </row>
    <row r="199" spans="1:1">
      <c r="A199" s="33"/>
    </row>
    <row r="200" spans="1:1">
      <c r="A200" s="33"/>
    </row>
    <row r="201" spans="1:1">
      <c r="A201" s="33"/>
    </row>
    <row r="202" spans="1:1">
      <c r="A202" s="33"/>
    </row>
    <row r="203" spans="1:1">
      <c r="A203" s="33"/>
    </row>
    <row r="204" spans="1:1">
      <c r="A204" s="33"/>
    </row>
    <row r="205" spans="1:1">
      <c r="A205" s="33"/>
    </row>
    <row r="206" spans="1:1">
      <c r="A206" s="33"/>
    </row>
    <row r="207" spans="1:1">
      <c r="A207" s="33"/>
    </row>
    <row r="208" spans="1:1">
      <c r="A208" s="33"/>
    </row>
    <row r="209" spans="1:1">
      <c r="A209" s="33"/>
    </row>
    <row r="210" spans="1:1">
      <c r="A210" s="33"/>
    </row>
    <row r="211" spans="1:1">
      <c r="A211" s="33"/>
    </row>
    <row r="212" spans="1:1">
      <c r="A212" s="33"/>
    </row>
    <row r="213" spans="1:1">
      <c r="A213" s="33"/>
    </row>
    <row r="214" spans="1:1">
      <c r="A214" s="33"/>
    </row>
    <row r="215" spans="1:1">
      <c r="A215" s="33"/>
    </row>
    <row r="216" spans="1:1">
      <c r="A216" s="33"/>
    </row>
    <row r="217" spans="1:1">
      <c r="A217" s="33"/>
    </row>
    <row r="218" spans="1:1">
      <c r="A218" s="33"/>
    </row>
    <row r="219" spans="1:1">
      <c r="A219" s="33"/>
    </row>
    <row r="220" spans="1:1">
      <c r="A220" s="33"/>
    </row>
    <row r="221" spans="1:1">
      <c r="A221" s="33"/>
    </row>
    <row r="222" spans="1:1">
      <c r="A222" s="33"/>
    </row>
    <row r="223" spans="1:1">
      <c r="A223" s="33"/>
    </row>
    <row r="224" spans="1:1">
      <c r="A224" s="33"/>
    </row>
    <row r="225" spans="1:1">
      <c r="A225" s="33"/>
    </row>
    <row r="226" spans="1:1">
      <c r="A226" s="33"/>
    </row>
    <row r="227" spans="1:1">
      <c r="A227" s="33"/>
    </row>
    <row r="228" spans="1:1">
      <c r="A228" s="33"/>
    </row>
    <row r="229" spans="1:1">
      <c r="A229" s="33"/>
    </row>
    <row r="230" spans="1:1">
      <c r="A230" s="33"/>
    </row>
    <row r="231" spans="1:1">
      <c r="A231" s="33"/>
    </row>
    <row r="232" spans="1:1">
      <c r="A232" s="33"/>
    </row>
    <row r="233" spans="1:1">
      <c r="A233" s="33"/>
    </row>
    <row r="234" spans="1:1">
      <c r="A234" s="33"/>
    </row>
    <row r="235" spans="1:1">
      <c r="A235" s="33"/>
    </row>
    <row r="236" spans="1:1">
      <c r="A236" s="33"/>
    </row>
    <row r="237" spans="1:1">
      <c r="A237" s="33"/>
    </row>
    <row r="238" spans="1:1">
      <c r="A238" s="33"/>
    </row>
    <row r="239" spans="1:1">
      <c r="A239" s="33"/>
    </row>
    <row r="240" spans="1:1">
      <c r="A240" s="33"/>
    </row>
    <row r="241" spans="1:1">
      <c r="A241" s="33"/>
    </row>
    <row r="242" spans="1:1">
      <c r="A242" s="33"/>
    </row>
    <row r="243" spans="1:1">
      <c r="A243" s="33"/>
    </row>
    <row r="244" spans="1:1">
      <c r="A244" s="33"/>
    </row>
    <row r="245" spans="1:1">
      <c r="A245" s="33"/>
    </row>
    <row r="246" spans="1:1">
      <c r="A246" s="33"/>
    </row>
    <row r="247" spans="1:1">
      <c r="A247" s="33"/>
    </row>
    <row r="248" spans="1:1">
      <c r="A248" s="33"/>
    </row>
    <row r="249" spans="1:1">
      <c r="A249" s="33"/>
    </row>
    <row r="250" spans="1:1">
      <c r="A250" s="33"/>
    </row>
    <row r="251" spans="1:1">
      <c r="A251" s="33"/>
    </row>
    <row r="252" spans="1:1">
      <c r="A252" s="33"/>
    </row>
    <row r="253" spans="1:1">
      <c r="A253" s="33"/>
    </row>
    <row r="254" spans="1:1">
      <c r="A254" s="33"/>
    </row>
    <row r="255" spans="1:1">
      <c r="A255" s="33"/>
    </row>
    <row r="256" spans="1:1">
      <c r="A256" s="33"/>
    </row>
    <row r="257" spans="1:1">
      <c r="A257" s="33"/>
    </row>
    <row r="258" spans="1:1">
      <c r="A258" s="33"/>
    </row>
    <row r="259" spans="1:1">
      <c r="A259" s="33"/>
    </row>
    <row r="260" spans="1:1">
      <c r="A260" s="33"/>
    </row>
    <row r="261" spans="1:1">
      <c r="A261" s="33"/>
    </row>
    <row r="262" spans="1:1">
      <c r="A262" s="33"/>
    </row>
    <row r="263" spans="1:1">
      <c r="A263" s="33"/>
    </row>
    <row r="264" spans="1:1">
      <c r="A264" s="33"/>
    </row>
    <row r="265" spans="1:1">
      <c r="A265" s="33"/>
    </row>
    <row r="266" spans="1:1">
      <c r="A266" s="33"/>
    </row>
    <row r="267" spans="1:1">
      <c r="A267" s="33"/>
    </row>
    <row r="268" spans="1:1">
      <c r="A268" s="33"/>
    </row>
    <row r="269" spans="1:1">
      <c r="A269" s="33"/>
    </row>
    <row r="270" spans="1:1">
      <c r="A270" s="33"/>
    </row>
    <row r="271" spans="1:1">
      <c r="A271" s="33"/>
    </row>
    <row r="272" spans="1:1">
      <c r="A272" s="33"/>
    </row>
    <row r="273" spans="1:1">
      <c r="A273" s="33"/>
    </row>
    <row r="274" spans="1:1">
      <c r="A274" s="33"/>
    </row>
    <row r="275" spans="1:1">
      <c r="A275" s="33"/>
    </row>
    <row r="276" spans="1:1">
      <c r="A276" s="33"/>
    </row>
    <row r="277" spans="1:1">
      <c r="A277" s="33"/>
    </row>
    <row r="278" spans="1:1">
      <c r="A278" s="33"/>
    </row>
    <row r="279" spans="1:1">
      <c r="A279" s="33"/>
    </row>
    <row r="280" spans="1:1">
      <c r="A280" s="33"/>
    </row>
    <row r="281" spans="1:1">
      <c r="A281" s="33"/>
    </row>
    <row r="282" spans="1:1">
      <c r="A282" s="33"/>
    </row>
    <row r="283" spans="1:1">
      <c r="A283" s="33"/>
    </row>
    <row r="284" spans="1:1">
      <c r="A284" s="33"/>
    </row>
    <row r="285" spans="1:1">
      <c r="A285" s="33"/>
    </row>
    <row r="286" spans="1:1">
      <c r="A286" s="33"/>
    </row>
    <row r="287" spans="1:1">
      <c r="A287" s="33"/>
    </row>
    <row r="288" spans="1:1">
      <c r="A288" s="33"/>
    </row>
    <row r="289" spans="1:1">
      <c r="A289" s="33"/>
    </row>
    <row r="290" spans="1:1">
      <c r="A290" s="33"/>
    </row>
    <row r="291" spans="1:1">
      <c r="A291" s="33"/>
    </row>
    <row r="292" spans="1:1">
      <c r="A292" s="33"/>
    </row>
    <row r="293" spans="1:1">
      <c r="A293" s="33"/>
    </row>
    <row r="294" spans="1:1">
      <c r="A294" s="33"/>
    </row>
    <row r="295" spans="1:1">
      <c r="A295" s="33"/>
    </row>
    <row r="296" spans="1:1">
      <c r="A296" s="33"/>
    </row>
    <row r="297" spans="1:1">
      <c r="A297" s="33"/>
    </row>
    <row r="298" spans="1:1">
      <c r="A298" s="33"/>
    </row>
    <row r="299" spans="1:1">
      <c r="A299" s="33"/>
    </row>
    <row r="300" spans="1:1">
      <c r="A300" s="33"/>
    </row>
    <row r="301" spans="1:1">
      <c r="A301" s="33"/>
    </row>
    <row r="302" spans="1:1">
      <c r="A302" s="33"/>
    </row>
    <row r="303" spans="1:1">
      <c r="A303" s="33"/>
    </row>
    <row r="304" spans="1:1">
      <c r="A304" s="33"/>
    </row>
    <row r="305" spans="1:1">
      <c r="A305" s="33"/>
    </row>
    <row r="306" spans="1:1">
      <c r="A306" s="33"/>
    </row>
    <row r="307" spans="1:1">
      <c r="A307" s="33"/>
    </row>
    <row r="308" spans="1:1">
      <c r="A308" s="33"/>
    </row>
    <row r="309" spans="1:1">
      <c r="A309" s="33"/>
    </row>
    <row r="310" spans="1:1">
      <c r="A310" s="33"/>
    </row>
    <row r="311" spans="1:1">
      <c r="A311" s="33"/>
    </row>
    <row r="312" spans="1:1">
      <c r="A312" s="33"/>
    </row>
    <row r="313" spans="1:1">
      <c r="A313" s="33"/>
    </row>
    <row r="314" spans="1:1">
      <c r="A314" s="33"/>
    </row>
    <row r="315" spans="1:1">
      <c r="A315" s="33"/>
    </row>
    <row r="316" spans="1:1">
      <c r="A316" s="33"/>
    </row>
    <row r="317" spans="1:1">
      <c r="A317" s="33"/>
    </row>
    <row r="318" spans="1:1">
      <c r="A318" s="33"/>
    </row>
    <row r="319" spans="1:1">
      <c r="A319" s="33"/>
    </row>
    <row r="320" spans="1:1">
      <c r="A320" s="33"/>
    </row>
    <row r="321" spans="1:1">
      <c r="A321" s="33"/>
    </row>
    <row r="322" spans="1:1">
      <c r="A322" s="33"/>
    </row>
    <row r="323" spans="1:1">
      <c r="A323" s="33"/>
    </row>
    <row r="324" spans="1:1">
      <c r="A324" s="33"/>
    </row>
    <row r="325" spans="1:1">
      <c r="A325" s="33"/>
    </row>
    <row r="326" spans="1:1">
      <c r="A326" s="33"/>
    </row>
    <row r="327" spans="1:1">
      <c r="A327" s="33"/>
    </row>
    <row r="328" spans="1:1">
      <c r="A328" s="33"/>
    </row>
    <row r="329" spans="1:1">
      <c r="A329" s="33"/>
    </row>
    <row r="330" spans="1:1">
      <c r="A330" s="33"/>
    </row>
    <row r="331" spans="1:1">
      <c r="A331" s="33"/>
    </row>
    <row r="332" spans="1:1">
      <c r="A332" s="33"/>
    </row>
  </sheetData>
  <pageMargins left="0.57999999999999996" right="0.27" top="1.32" bottom="0.44" header="0.28999999999999998" footer="0.25"/>
  <pageSetup orientation="portrait" horizontalDpi="4294967292" r:id="rId1"/>
  <headerFooter alignWithMargins="0">
    <oddHeader>&amp;C&amp;"Arial,Bold"&amp;12&amp;F - &amp;A</oddHeader>
    <oddFooter>&amp;LPage &amp;P&amp;C73 ACCOUNTS UPDATED &amp;D&amp;R(HOLE PUNCH SET AT 7)</oddFooter>
  </headerFooter>
  <rowBreaks count="2" manualBreakCount="2">
    <brk id="38" max="16383" man="1"/>
    <brk id="83" max="16383" man="1"/>
  </row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M332"/>
  <sheetViews>
    <sheetView zoomScaleNormal="100" workbookViewId="0">
      <selection activeCell="F24" sqref="F24"/>
    </sheetView>
  </sheetViews>
  <sheetFormatPr defaultRowHeight="12.75"/>
  <cols>
    <col min="1" max="1" width="17.42578125" style="12" customWidth="1"/>
    <col min="2" max="2" width="5.85546875" customWidth="1"/>
    <col min="3" max="3" width="38" customWidth="1"/>
    <col min="4" max="4" width="6.7109375" customWidth="1"/>
    <col min="5" max="5" width="11.28515625" customWidth="1"/>
    <col min="6" max="6" width="14.28515625" style="3" customWidth="1"/>
    <col min="7" max="7" width="4.42578125" customWidth="1"/>
    <col min="8" max="8" width="10.5703125" style="14" customWidth="1"/>
    <col min="9" max="9" width="15" style="15" customWidth="1"/>
    <col min="10" max="13" width="9.140625" style="7" customWidth="1"/>
  </cols>
  <sheetData>
    <row r="1" spans="1:9">
      <c r="A1" s="1" t="s">
        <v>0</v>
      </c>
      <c r="B1" s="2"/>
      <c r="C1" s="2"/>
      <c r="G1" s="4" t="s">
        <v>1</v>
      </c>
      <c r="H1" s="5" t="s">
        <v>2</v>
      </c>
      <c r="I1" s="6" t="s">
        <v>3</v>
      </c>
    </row>
    <row r="2" spans="1:9" ht="13.5" thickBot="1">
      <c r="A2" s="8" t="s">
        <v>4</v>
      </c>
      <c r="B2" s="8"/>
      <c r="C2" s="8" t="s">
        <v>5</v>
      </c>
      <c r="D2" s="8"/>
      <c r="E2" s="9" t="s">
        <v>6</v>
      </c>
      <c r="F2" s="10" t="s">
        <v>7</v>
      </c>
      <c r="G2" s="11" t="s">
        <v>8</v>
      </c>
      <c r="H2" s="5" t="s">
        <v>9</v>
      </c>
      <c r="I2" s="6" t="s">
        <v>10</v>
      </c>
    </row>
    <row r="3" spans="1:9" ht="21" customHeight="1" thickTop="1">
      <c r="A3" s="12" t="s">
        <v>11</v>
      </c>
      <c r="C3" t="s">
        <v>12</v>
      </c>
      <c r="E3" t="s">
        <v>13</v>
      </c>
      <c r="F3" s="13">
        <v>2062.2600000000002</v>
      </c>
      <c r="G3">
        <v>1</v>
      </c>
      <c r="H3" s="14">
        <f>IF(F3&gt;0,,1)</f>
        <v>0</v>
      </c>
      <c r="I3" s="15" t="str">
        <f>IF(OR(F3&lt;300,F3&gt;2850),"CHECK","-")</f>
        <v>-</v>
      </c>
    </row>
    <row r="4" spans="1:9">
      <c r="C4" t="s">
        <v>14</v>
      </c>
      <c r="E4" t="s">
        <v>15</v>
      </c>
      <c r="F4" s="13">
        <v>38.44</v>
      </c>
      <c r="G4">
        <f>G3+1</f>
        <v>2</v>
      </c>
      <c r="H4" s="14">
        <f>IF(F4&gt;0,,1)</f>
        <v>0</v>
      </c>
      <c r="I4" s="15" t="str">
        <f>IF(OR(F4&lt;5,F4&gt;30),"CHECK","-")</f>
        <v>CHECK</v>
      </c>
    </row>
    <row r="5" spans="1:9">
      <c r="C5" t="s">
        <v>16</v>
      </c>
      <c r="E5" t="s">
        <v>17</v>
      </c>
      <c r="F5" s="13">
        <v>8.74</v>
      </c>
      <c r="G5">
        <v>3</v>
      </c>
      <c r="H5" s="14">
        <f>IF(F5&gt;0,,1)</f>
        <v>0</v>
      </c>
      <c r="I5" s="15" t="str">
        <f>IF(OR(F5&lt;5,F5&gt;15),"CHECK","-")</f>
        <v>-</v>
      </c>
    </row>
    <row r="6" spans="1:9">
      <c r="C6" t="s">
        <v>18</v>
      </c>
      <c r="E6" t="s">
        <v>19</v>
      </c>
      <c r="F6" s="13">
        <v>13.68</v>
      </c>
      <c r="G6">
        <f>G5+1</f>
        <v>4</v>
      </c>
      <c r="H6" s="14">
        <f>IF(F6&gt;0,,1)</f>
        <v>0</v>
      </c>
      <c r="I6" s="15" t="str">
        <f>IF(OR(F6&lt;5,F6&gt;15),"CHECK","-")</f>
        <v>-</v>
      </c>
    </row>
    <row r="7" spans="1:9">
      <c r="C7" t="s">
        <v>20</v>
      </c>
      <c r="E7" t="s">
        <v>21</v>
      </c>
      <c r="F7" s="13">
        <v>9.68</v>
      </c>
      <c r="G7">
        <f>G6+1</f>
        <v>5</v>
      </c>
      <c r="H7" s="14">
        <f>IF(F7&gt;0,,1)</f>
        <v>0</v>
      </c>
      <c r="I7" s="15" t="str">
        <f>IF(OR(F7&lt;5,F7&gt;15),"CHECK","-")</f>
        <v>-</v>
      </c>
    </row>
    <row r="8" spans="1:9" ht="13.5" customHeight="1" thickBot="1">
      <c r="A8" s="8"/>
      <c r="B8" s="16"/>
      <c r="C8" s="8" t="s">
        <v>22</v>
      </c>
      <c r="D8" s="16"/>
      <c r="E8" s="16"/>
      <c r="F8" s="17">
        <f>SUM(F3:F7)</f>
        <v>2132.7999999999997</v>
      </c>
    </row>
    <row r="9" spans="1:9" ht="21" customHeight="1" thickTop="1">
      <c r="A9" s="12" t="s">
        <v>23</v>
      </c>
      <c r="C9" t="s">
        <v>24</v>
      </c>
      <c r="E9" t="s">
        <v>25</v>
      </c>
      <c r="F9" s="13">
        <v>955.79</v>
      </c>
      <c r="G9">
        <v>6</v>
      </c>
      <c r="H9" s="14">
        <f>IF(F9&gt;0,,1)</f>
        <v>0</v>
      </c>
      <c r="I9" s="15" t="str">
        <f>IF(OR(F9&lt;15,F9&gt;1600),"CHECK","-")</f>
        <v>-</v>
      </c>
    </row>
    <row r="10" spans="1:9" ht="21" customHeight="1">
      <c r="C10" t="s">
        <v>26</v>
      </c>
      <c r="E10" t="s">
        <v>27</v>
      </c>
      <c r="F10" s="13">
        <v>8.69</v>
      </c>
      <c r="G10">
        <v>7</v>
      </c>
      <c r="H10" s="14">
        <f>IF(F10&gt;0,,1)</f>
        <v>0</v>
      </c>
      <c r="I10" s="15" t="str">
        <f>IF(OR(F10&lt;9,F10&gt;25),"CHECK","-")</f>
        <v>CHECK</v>
      </c>
    </row>
    <row r="11" spans="1:9" ht="13.5" customHeight="1" thickBot="1">
      <c r="A11" s="8"/>
      <c r="B11" s="16"/>
      <c r="C11" s="8" t="s">
        <v>28</v>
      </c>
      <c r="D11" s="16"/>
      <c r="E11" s="16"/>
      <c r="F11" s="17">
        <f>SUM(F9:F10)</f>
        <v>964.48</v>
      </c>
    </row>
    <row r="12" spans="1:9" ht="13.5" thickTop="1">
      <c r="A12" s="12" t="s">
        <v>29</v>
      </c>
      <c r="C12" s="18" t="s">
        <v>30</v>
      </c>
      <c r="E12" t="s">
        <v>31</v>
      </c>
      <c r="F12" s="13">
        <v>52.2</v>
      </c>
      <c r="G12">
        <f>G10+1</f>
        <v>8</v>
      </c>
      <c r="H12" s="14">
        <f>IF(F12&gt;0,,1)</f>
        <v>0</v>
      </c>
      <c r="I12" s="15" t="str">
        <f>IF(OR(F12&lt;50,F12&gt;60),"CHECK","-")</f>
        <v>-</v>
      </c>
    </row>
    <row r="13" spans="1:9">
      <c r="C13" t="s">
        <v>32</v>
      </c>
      <c r="E13" t="s">
        <v>33</v>
      </c>
      <c r="F13" s="13">
        <v>752</v>
      </c>
      <c r="G13">
        <f>G12+1</f>
        <v>9</v>
      </c>
      <c r="H13" s="14">
        <f>IF(F13&gt;0,,1)</f>
        <v>0</v>
      </c>
      <c r="I13" s="15" t="str">
        <f>IF(OR(F13&lt;500,F13&gt;1200),"CHECK","-")</f>
        <v>-</v>
      </c>
    </row>
    <row r="14" spans="1:9">
      <c r="C14" t="s">
        <v>34</v>
      </c>
      <c r="E14" t="s">
        <v>35</v>
      </c>
      <c r="F14" s="13">
        <v>1049.67</v>
      </c>
      <c r="G14">
        <f>G13+1</f>
        <v>10</v>
      </c>
      <c r="H14" s="14">
        <f>IF(F14&gt;0,,1)</f>
        <v>0</v>
      </c>
      <c r="I14" s="15" t="str">
        <f>IF(OR(F14&lt;550,F14&gt;1600),"CHECK","-")</f>
        <v>-</v>
      </c>
    </row>
    <row r="15" spans="1:9" ht="13.5" thickBot="1">
      <c r="A15" s="8"/>
      <c r="B15" s="16"/>
      <c r="C15" s="8" t="s">
        <v>36</v>
      </c>
      <c r="D15" s="16"/>
      <c r="E15" s="16"/>
      <c r="F15" s="17">
        <f>SUM(F12:F14)</f>
        <v>1853.8700000000001</v>
      </c>
    </row>
    <row r="16" spans="1:9" ht="21" customHeight="1" thickTop="1">
      <c r="A16" s="12" t="s">
        <v>37</v>
      </c>
      <c r="C16" t="s">
        <v>38</v>
      </c>
      <c r="E16" t="s">
        <v>39</v>
      </c>
      <c r="F16" s="13">
        <v>124.02</v>
      </c>
      <c r="G16">
        <f>G14+1</f>
        <v>11</v>
      </c>
      <c r="H16" s="14">
        <f>IF(F16&gt;0,,1)</f>
        <v>0</v>
      </c>
      <c r="I16" s="15" t="str">
        <f>IF(OR(F16&lt;100,F16&gt;400),"CHECK","-")</f>
        <v>-</v>
      </c>
    </row>
    <row r="17" spans="1:10" ht="13.5" customHeight="1" thickBot="1">
      <c r="A17" s="8"/>
      <c r="B17" s="16"/>
      <c r="C17" s="8" t="s">
        <v>40</v>
      </c>
      <c r="D17" s="16"/>
      <c r="E17" s="16"/>
      <c r="F17" s="17">
        <f>SUM(F16)</f>
        <v>124.02</v>
      </c>
    </row>
    <row r="18" spans="1:10" ht="21" customHeight="1" thickTop="1">
      <c r="A18" s="12" t="s">
        <v>41</v>
      </c>
      <c r="C18" t="s">
        <v>42</v>
      </c>
      <c r="E18" t="s">
        <v>43</v>
      </c>
      <c r="F18" s="13">
        <v>274.02</v>
      </c>
      <c r="G18">
        <f>G16+1</f>
        <v>12</v>
      </c>
      <c r="H18" s="14">
        <f>IF(F18&gt;0,,1)</f>
        <v>0</v>
      </c>
      <c r="I18" s="15" t="str">
        <f>IF(OR(F18&lt;200,F18&gt;550),"CHECK","-")</f>
        <v>-</v>
      </c>
    </row>
    <row r="19" spans="1:10" ht="12.75" customHeight="1">
      <c r="C19" t="s">
        <v>44</v>
      </c>
      <c r="E19" t="s">
        <v>45</v>
      </c>
      <c r="F19" s="13">
        <v>7.74</v>
      </c>
      <c r="G19">
        <f>G18+1</f>
        <v>13</v>
      </c>
      <c r="H19" s="14">
        <f>IF(F19&gt;0,,1)</f>
        <v>0</v>
      </c>
      <c r="I19" s="15" t="str">
        <f>IF(OR(F19&lt;10,F19&gt;100),"CHECK","-")</f>
        <v>CHECK</v>
      </c>
    </row>
    <row r="20" spans="1:10" ht="13.5" thickBot="1">
      <c r="A20" s="8"/>
      <c r="B20" s="16"/>
      <c r="C20" s="8" t="s">
        <v>46</v>
      </c>
      <c r="D20" s="16"/>
      <c r="E20" s="16"/>
      <c r="F20" s="17">
        <f>SUM(F18:F19)</f>
        <v>281.76</v>
      </c>
    </row>
    <row r="21" spans="1:10" ht="21" customHeight="1" thickTop="1">
      <c r="A21" s="12" t="s">
        <v>47</v>
      </c>
      <c r="C21" t="s">
        <v>48</v>
      </c>
      <c r="E21" s="18" t="s">
        <v>49</v>
      </c>
      <c r="F21" s="13">
        <v>246.93</v>
      </c>
      <c r="G21">
        <v>14</v>
      </c>
      <c r="H21" s="14">
        <f>IF(F21&gt;0,,1)</f>
        <v>0</v>
      </c>
      <c r="I21" s="15" t="str">
        <f>IF(OR(F21&lt;140,F21&gt;320),"CHECK","-")</f>
        <v>-</v>
      </c>
      <c r="J21" s="19"/>
    </row>
    <row r="22" spans="1:10" ht="12.75" customHeight="1">
      <c r="C22" t="s">
        <v>50</v>
      </c>
      <c r="E22" t="s">
        <v>51</v>
      </c>
      <c r="F22" s="13">
        <v>55.4</v>
      </c>
      <c r="G22">
        <v>15</v>
      </c>
      <c r="H22" s="14">
        <f>IF(F22&gt;0,,1)</f>
        <v>0</v>
      </c>
      <c r="I22" s="15" t="str">
        <f>IF(OR(F22&lt;10,F22&gt;100),"CHECK","-")</f>
        <v>-</v>
      </c>
    </row>
    <row r="23" spans="1:10" ht="13.5" thickBot="1">
      <c r="A23" s="8"/>
      <c r="B23" s="16"/>
      <c r="C23" s="8" t="s">
        <v>52</v>
      </c>
      <c r="D23" s="16"/>
      <c r="E23" s="16"/>
      <c r="F23" s="17">
        <f>SUM(F21:F22)</f>
        <v>302.33</v>
      </c>
    </row>
    <row r="24" spans="1:10" ht="21" customHeight="1" thickTop="1">
      <c r="A24" s="12" t="s">
        <v>53</v>
      </c>
      <c r="C24" t="s">
        <v>54</v>
      </c>
      <c r="E24" t="s">
        <v>55</v>
      </c>
      <c r="F24" s="13">
        <v>3174.96</v>
      </c>
      <c r="G24">
        <v>16</v>
      </c>
      <c r="H24" s="14">
        <f>IF(F24&gt;0,,1)</f>
        <v>0</v>
      </c>
      <c r="I24" s="15" t="str">
        <f>IF(OR(F24&lt;2700,F24&gt;3400),"CHECK","-")</f>
        <v>-</v>
      </c>
      <c r="J24" s="7" t="s">
        <v>56</v>
      </c>
    </row>
    <row r="25" spans="1:10" ht="12.75" customHeight="1">
      <c r="C25" t="s">
        <v>57</v>
      </c>
      <c r="E25" t="s">
        <v>58</v>
      </c>
      <c r="F25" s="13">
        <v>22.09</v>
      </c>
      <c r="G25">
        <f>G24+1</f>
        <v>17</v>
      </c>
      <c r="H25" s="14">
        <f>IF(F25&gt;0,,1)</f>
        <v>0</v>
      </c>
      <c r="I25" s="15" t="str">
        <f>IF(OR(F25&lt;5,F25&gt;35),"CHECK","-")</f>
        <v>-</v>
      </c>
      <c r="J25" s="7" t="s">
        <v>59</v>
      </c>
    </row>
    <row r="26" spans="1:10" ht="12.75" customHeight="1">
      <c r="C26" t="s">
        <v>60</v>
      </c>
      <c r="E26" t="s">
        <v>61</v>
      </c>
      <c r="F26" s="13">
        <v>25.19</v>
      </c>
      <c r="G26">
        <f>G25+1</f>
        <v>18</v>
      </c>
      <c r="H26" s="14">
        <f>IF(F26&gt;0,,1)</f>
        <v>0</v>
      </c>
      <c r="I26" s="15" t="str">
        <f>IF(OR(F26&lt;5,F26&gt;40),"CHECK","-")</f>
        <v>-</v>
      </c>
      <c r="J26" s="7" t="s">
        <v>59</v>
      </c>
    </row>
    <row r="27" spans="1:10" ht="13.5" thickBot="1">
      <c r="A27" s="8"/>
      <c r="B27" s="16"/>
      <c r="C27" s="8" t="s">
        <v>62</v>
      </c>
      <c r="D27" s="16"/>
      <c r="E27" s="16"/>
      <c r="F27" s="17">
        <f>SUM(F24:F26)</f>
        <v>3222.2400000000002</v>
      </c>
    </row>
    <row r="28" spans="1:10" ht="21" customHeight="1" thickTop="1">
      <c r="A28" s="12" t="s">
        <v>53</v>
      </c>
      <c r="C28" s="18" t="s">
        <v>63</v>
      </c>
      <c r="E28" t="s">
        <v>64</v>
      </c>
      <c r="F28" s="13">
        <v>15.96</v>
      </c>
      <c r="G28">
        <v>19</v>
      </c>
      <c r="H28" s="14">
        <f>IF(F28&gt;0,,1)</f>
        <v>0</v>
      </c>
      <c r="I28" s="15" t="str">
        <f>IF(OR(F28&lt;8.5,F28&gt;90),"CHECK","-")</f>
        <v>-</v>
      </c>
    </row>
    <row r="29" spans="1:10">
      <c r="A29" s="20"/>
      <c r="B29" s="21"/>
      <c r="C29" t="s">
        <v>65</v>
      </c>
      <c r="E29" t="s">
        <v>66</v>
      </c>
      <c r="F29" s="13">
        <v>22.58</v>
      </c>
      <c r="G29">
        <v>20</v>
      </c>
      <c r="H29" s="14">
        <f>IF(F29&gt;0,,1)</f>
        <v>0</v>
      </c>
      <c r="I29" s="15" t="str">
        <f>IF(OR(F29&lt;10,F29&gt;45),"CHECK","-")</f>
        <v>-</v>
      </c>
    </row>
    <row r="30" spans="1:10">
      <c r="A30" s="22"/>
      <c r="C30" t="s">
        <v>67</v>
      </c>
      <c r="E30" t="s">
        <v>68</v>
      </c>
      <c r="F30" s="13">
        <v>1.49</v>
      </c>
      <c r="G30">
        <f>G29+1</f>
        <v>21</v>
      </c>
      <c r="H30" s="14">
        <f>IF(F30&gt;0,,1)</f>
        <v>0</v>
      </c>
      <c r="I30" s="15" t="str">
        <f>IF(OR(F30&lt;1,F30&gt;15),"CHECK","-")</f>
        <v>-</v>
      </c>
    </row>
    <row r="31" spans="1:10">
      <c r="C31" t="s">
        <v>69</v>
      </c>
      <c r="E31" t="s">
        <v>70</v>
      </c>
      <c r="F31" s="13">
        <v>1.1000000000000001</v>
      </c>
      <c r="G31">
        <f>G30+1</f>
        <v>22</v>
      </c>
      <c r="H31" s="14">
        <f>IF(F31&gt;0,,1)</f>
        <v>0</v>
      </c>
      <c r="I31" s="15" t="str">
        <f>IF(OR(F31&lt;1,F31&gt;15),"CHECK","-")</f>
        <v>-</v>
      </c>
    </row>
    <row r="32" spans="1:10">
      <c r="A32" s="22"/>
    </row>
    <row r="33" spans="1:10" ht="13.5" thickBot="1">
      <c r="A33" s="8"/>
      <c r="B33" s="16"/>
      <c r="C33" s="8" t="s">
        <v>62</v>
      </c>
      <c r="D33" s="16"/>
      <c r="E33" s="16"/>
      <c r="F33" s="17">
        <f>SUM(F28:F31)</f>
        <v>41.13</v>
      </c>
    </row>
    <row r="34" spans="1:10" ht="21" customHeight="1" thickTop="1">
      <c r="A34" s="12" t="s">
        <v>71</v>
      </c>
      <c r="C34" s="18" t="s">
        <v>72</v>
      </c>
      <c r="E34" s="18" t="s">
        <v>73</v>
      </c>
      <c r="F34" s="13">
        <v>8.9600000000000009</v>
      </c>
      <c r="G34">
        <v>23</v>
      </c>
      <c r="H34" s="14">
        <f>IF(F34&gt;0,,1)</f>
        <v>0</v>
      </c>
      <c r="I34" s="15" t="str">
        <f>IF(OR(F34&lt;8,F34&gt;10),"CHECK","-")</f>
        <v>-</v>
      </c>
      <c r="J34" s="19"/>
    </row>
    <row r="35" spans="1:10" ht="21" customHeight="1">
      <c r="C35" s="18" t="s">
        <v>74</v>
      </c>
      <c r="E35" s="18" t="s">
        <v>75</v>
      </c>
      <c r="F35" s="13">
        <v>1024.51</v>
      </c>
      <c r="G35">
        <v>24</v>
      </c>
      <c r="H35" s="14">
        <f>IF(F35&gt;0,,1)</f>
        <v>0</v>
      </c>
      <c r="I35" s="15" t="str">
        <f>IF(OR(F35&lt;1200,F35&gt;1550),"CHECK","-")</f>
        <v>CHECK</v>
      </c>
    </row>
    <row r="36" spans="1:10" ht="12.75" customHeight="1">
      <c r="C36" t="s">
        <v>76</v>
      </c>
      <c r="E36" t="s">
        <v>77</v>
      </c>
      <c r="F36" s="13">
        <v>468.58</v>
      </c>
      <c r="G36">
        <v>25</v>
      </c>
      <c r="H36" s="14">
        <f>IF(F36&gt;0,,1)</f>
        <v>0</v>
      </c>
      <c r="I36" s="15" t="str">
        <f>IF(OR(F36&lt;1000,F36&gt;1400),"CHECK","-")</f>
        <v>CHECK</v>
      </c>
    </row>
    <row r="37" spans="1:10">
      <c r="C37" t="s">
        <v>78</v>
      </c>
      <c r="E37" t="s">
        <v>79</v>
      </c>
      <c r="F37" s="13">
        <v>2190.1799999999998</v>
      </c>
      <c r="G37">
        <v>26</v>
      </c>
      <c r="H37" s="14">
        <f>IF(F37&gt;0,,1)</f>
        <v>0</v>
      </c>
      <c r="I37" s="15" t="str">
        <f>IF(OR(F37&lt;1000,F37&gt;3000),"CHECK","-")</f>
        <v>-</v>
      </c>
    </row>
    <row r="38" spans="1:10" ht="13.5" thickBot="1">
      <c r="A38" s="8"/>
      <c r="B38" s="16"/>
      <c r="C38" s="8" t="s">
        <v>80</v>
      </c>
      <c r="D38" s="16"/>
      <c r="E38" s="16"/>
      <c r="F38" s="17">
        <f>SUM(F34:F37)</f>
        <v>3692.2299999999996</v>
      </c>
    </row>
    <row r="39" spans="1:10" ht="21" customHeight="1" thickTop="1">
      <c r="A39" s="12" t="s">
        <v>81</v>
      </c>
      <c r="C39" t="s">
        <v>82</v>
      </c>
      <c r="E39" t="s">
        <v>83</v>
      </c>
      <c r="F39" s="13">
        <v>1.1000000000000001</v>
      </c>
      <c r="G39">
        <f>G37+1</f>
        <v>27</v>
      </c>
      <c r="H39" s="14">
        <f t="shared" ref="H39:H82" si="0">IF(F39&gt;0,,1)</f>
        <v>0</v>
      </c>
      <c r="I39" s="15" t="str">
        <f>IF(OR(F39&lt;1,F39&gt;15),"CHECK","-")</f>
        <v>-</v>
      </c>
    </row>
    <row r="40" spans="1:10">
      <c r="C40" t="s">
        <v>84</v>
      </c>
      <c r="E40" t="s">
        <v>85</v>
      </c>
      <c r="F40" s="13">
        <v>93.76</v>
      </c>
      <c r="G40">
        <f t="shared" ref="G40:G82" si="1">G39+1</f>
        <v>28</v>
      </c>
      <c r="H40" s="14">
        <f t="shared" si="0"/>
        <v>0</v>
      </c>
      <c r="I40" s="15" t="str">
        <f>IF(OR(F40&lt;70,F40&gt;150),"CHECK","-")</f>
        <v>-</v>
      </c>
    </row>
    <row r="41" spans="1:10">
      <c r="C41" t="s">
        <v>86</v>
      </c>
      <c r="E41" t="s">
        <v>87</v>
      </c>
      <c r="F41" s="13">
        <v>21.69</v>
      </c>
      <c r="G41">
        <f t="shared" si="1"/>
        <v>29</v>
      </c>
      <c r="H41" s="14">
        <f t="shared" si="0"/>
        <v>0</v>
      </c>
      <c r="I41" s="15" t="str">
        <f>IF(OR(F41&lt;15,F41&gt;50),"CHECK","-")</f>
        <v>-</v>
      </c>
    </row>
    <row r="42" spans="1:10">
      <c r="C42" t="s">
        <v>88</v>
      </c>
      <c r="E42" t="s">
        <v>89</v>
      </c>
      <c r="F42" s="13">
        <v>9.82</v>
      </c>
      <c r="G42">
        <f t="shared" si="1"/>
        <v>30</v>
      </c>
      <c r="H42" s="14">
        <f t="shared" si="0"/>
        <v>0</v>
      </c>
      <c r="I42" s="15" t="str">
        <f>IF(OR(F42&lt;9,F42&gt;20),"CHECK","-")</f>
        <v>-</v>
      </c>
    </row>
    <row r="43" spans="1:10">
      <c r="C43" t="s">
        <v>90</v>
      </c>
      <c r="E43" t="s">
        <v>91</v>
      </c>
      <c r="F43" s="13">
        <v>10.02</v>
      </c>
      <c r="G43">
        <f t="shared" si="1"/>
        <v>31</v>
      </c>
      <c r="H43" s="14">
        <f t="shared" si="0"/>
        <v>0</v>
      </c>
      <c r="I43" s="15" t="str">
        <f>IF(OR(F43&lt;9,F43&gt;15),"CHECK","-")</f>
        <v>-</v>
      </c>
    </row>
    <row r="44" spans="1:10">
      <c r="C44" t="s">
        <v>92</v>
      </c>
      <c r="E44" t="s">
        <v>93</v>
      </c>
      <c r="F44" s="13">
        <v>9.2200000000000006</v>
      </c>
      <c r="G44">
        <f t="shared" si="1"/>
        <v>32</v>
      </c>
      <c r="H44" s="14">
        <f t="shared" si="0"/>
        <v>0</v>
      </c>
      <c r="I44" s="15" t="str">
        <f>IF(OR(F44&lt;5,F44&gt;10),"CHECK","-")</f>
        <v>-</v>
      </c>
    </row>
    <row r="45" spans="1:10">
      <c r="C45" t="s">
        <v>94</v>
      </c>
      <c r="E45" t="s">
        <v>95</v>
      </c>
      <c r="F45" s="13">
        <f>119.86+0.01</f>
        <v>119.87</v>
      </c>
      <c r="G45">
        <f t="shared" si="1"/>
        <v>33</v>
      </c>
      <c r="H45" s="14">
        <f t="shared" si="0"/>
        <v>0</v>
      </c>
      <c r="I45" s="15" t="str">
        <f>IF(OR(F45&lt;80,F45&gt;300),"CHECK","-")</f>
        <v>-</v>
      </c>
    </row>
    <row r="46" spans="1:10">
      <c r="C46" t="s">
        <v>96</v>
      </c>
      <c r="E46" t="s">
        <v>97</v>
      </c>
      <c r="F46" s="13">
        <v>29.68</v>
      </c>
      <c r="G46">
        <f t="shared" si="1"/>
        <v>34</v>
      </c>
      <c r="H46" s="14">
        <f t="shared" si="0"/>
        <v>0</v>
      </c>
      <c r="I46" s="15" t="str">
        <f>IF(OR(F46&lt;15,F46&gt;45),"CHECK","-")</f>
        <v>-</v>
      </c>
    </row>
    <row r="47" spans="1:10">
      <c r="C47" t="s">
        <v>98</v>
      </c>
      <c r="E47" t="s">
        <v>99</v>
      </c>
      <c r="F47" s="13">
        <v>203.11</v>
      </c>
      <c r="G47">
        <f t="shared" si="1"/>
        <v>35</v>
      </c>
      <c r="H47" s="14">
        <f t="shared" si="0"/>
        <v>0</v>
      </c>
      <c r="I47" s="15" t="str">
        <f>IF(OR(F47&lt;135,F47&gt;325),"CHECK","-")</f>
        <v>-</v>
      </c>
    </row>
    <row r="48" spans="1:10">
      <c r="C48" t="s">
        <v>100</v>
      </c>
      <c r="E48" t="s">
        <v>101</v>
      </c>
      <c r="F48" s="13">
        <v>28.01</v>
      </c>
      <c r="G48">
        <f t="shared" si="1"/>
        <v>36</v>
      </c>
      <c r="H48" s="14">
        <f t="shared" si="0"/>
        <v>0</v>
      </c>
      <c r="I48" s="15" t="str">
        <f>IF(OR(F48&lt;15,F48&gt;40),"CHECK","-")</f>
        <v>-</v>
      </c>
    </row>
    <row r="49" spans="3:9">
      <c r="C49" t="s">
        <v>102</v>
      </c>
      <c r="E49" t="s">
        <v>103</v>
      </c>
      <c r="F49" s="13">
        <v>48.18</v>
      </c>
      <c r="G49">
        <f t="shared" si="1"/>
        <v>37</v>
      </c>
      <c r="H49" s="14">
        <f t="shared" si="0"/>
        <v>0</v>
      </c>
      <c r="I49" s="15" t="str">
        <f>IF(OR(F49&lt;20,F49&gt;65),"CHECK","-")</f>
        <v>-</v>
      </c>
    </row>
    <row r="50" spans="3:9">
      <c r="C50" t="s">
        <v>104</v>
      </c>
      <c r="E50" t="s">
        <v>105</v>
      </c>
      <c r="F50" s="13">
        <v>9.52</v>
      </c>
      <c r="G50">
        <f t="shared" si="1"/>
        <v>38</v>
      </c>
      <c r="H50" s="14">
        <f t="shared" si="0"/>
        <v>0</v>
      </c>
      <c r="I50" s="15" t="str">
        <f>IF(OR(F50&lt;8,F50&gt;15),"CHECK","-")</f>
        <v>-</v>
      </c>
    </row>
    <row r="51" spans="3:9">
      <c r="C51" t="s">
        <v>106</v>
      </c>
      <c r="E51" t="s">
        <v>107</v>
      </c>
      <c r="F51" s="13">
        <v>11.59</v>
      </c>
      <c r="G51">
        <f t="shared" si="1"/>
        <v>39</v>
      </c>
      <c r="H51" s="14">
        <f t="shared" si="0"/>
        <v>0</v>
      </c>
      <c r="I51" s="15" t="str">
        <f>IF(OR(F51&lt;10,F51&gt;20),"CHECK","-")</f>
        <v>-</v>
      </c>
    </row>
    <row r="52" spans="3:9">
      <c r="C52" t="s">
        <v>108</v>
      </c>
      <c r="E52" t="s">
        <v>109</v>
      </c>
      <c r="F52" s="13">
        <v>12.28</v>
      </c>
      <c r="G52">
        <f t="shared" si="1"/>
        <v>40</v>
      </c>
      <c r="H52" s="14">
        <f t="shared" si="0"/>
        <v>0</v>
      </c>
      <c r="I52" s="15" t="str">
        <f>IF(OR(F52&lt;10,F52&gt;15),"CHECK","-")</f>
        <v>-</v>
      </c>
    </row>
    <row r="53" spans="3:9">
      <c r="C53" t="s">
        <v>110</v>
      </c>
      <c r="E53" t="s">
        <v>111</v>
      </c>
      <c r="F53" s="13">
        <v>14.56</v>
      </c>
      <c r="G53">
        <f t="shared" si="1"/>
        <v>41</v>
      </c>
      <c r="H53" s="14">
        <f t="shared" si="0"/>
        <v>0</v>
      </c>
      <c r="I53" s="15" t="str">
        <f>IF(OR(F53&lt;10,F53&gt;20),"CHECK","-")</f>
        <v>-</v>
      </c>
    </row>
    <row r="54" spans="3:9">
      <c r="C54" t="s">
        <v>112</v>
      </c>
      <c r="E54" t="s">
        <v>113</v>
      </c>
      <c r="F54" s="13">
        <v>15.07</v>
      </c>
      <c r="G54">
        <f t="shared" si="1"/>
        <v>42</v>
      </c>
      <c r="H54" s="14">
        <f t="shared" si="0"/>
        <v>0</v>
      </c>
      <c r="I54" s="15" t="str">
        <f>IF(OR(F54&lt;12,F54&gt;35),"CHECK","-")</f>
        <v>-</v>
      </c>
    </row>
    <row r="55" spans="3:9">
      <c r="C55" t="s">
        <v>114</v>
      </c>
      <c r="E55" t="s">
        <v>115</v>
      </c>
      <c r="F55" s="13">
        <v>36.11</v>
      </c>
      <c r="G55">
        <f t="shared" si="1"/>
        <v>43</v>
      </c>
      <c r="H55" s="14">
        <f t="shared" si="0"/>
        <v>0</v>
      </c>
      <c r="I55" s="15" t="str">
        <f>IF(OR(F55&lt;20,F55&gt;90),"CHECK","-")</f>
        <v>-</v>
      </c>
    </row>
    <row r="56" spans="3:9">
      <c r="C56" t="s">
        <v>116</v>
      </c>
      <c r="E56" t="s">
        <v>117</v>
      </c>
      <c r="F56" s="13">
        <v>1407.53</v>
      </c>
      <c r="G56">
        <f t="shared" si="1"/>
        <v>44</v>
      </c>
      <c r="H56" s="14">
        <f t="shared" si="0"/>
        <v>0</v>
      </c>
      <c r="I56" s="15" t="str">
        <f>IF(OR(F56&lt;1500,F56&gt;2700),"CHECK","-")</f>
        <v>CHECK</v>
      </c>
    </row>
    <row r="57" spans="3:9">
      <c r="C57" t="s">
        <v>118</v>
      </c>
      <c r="E57" t="s">
        <v>119</v>
      </c>
      <c r="F57" s="13">
        <v>38.590000000000003</v>
      </c>
      <c r="G57">
        <f t="shared" si="1"/>
        <v>45</v>
      </c>
      <c r="H57" s="14">
        <f t="shared" si="0"/>
        <v>0</v>
      </c>
      <c r="I57" s="15" t="str">
        <f>IF(OR(F57&lt;25,F57&gt;60),"CHECK","-")</f>
        <v>-</v>
      </c>
    </row>
    <row r="58" spans="3:9">
      <c r="C58" t="s">
        <v>120</v>
      </c>
      <c r="E58" t="s">
        <v>121</v>
      </c>
      <c r="F58" s="13">
        <v>29.1</v>
      </c>
      <c r="G58">
        <f t="shared" si="1"/>
        <v>46</v>
      </c>
      <c r="H58" s="14">
        <f t="shared" si="0"/>
        <v>0</v>
      </c>
      <c r="I58" s="15" t="str">
        <f>IF(OR(F58&lt;20,F58&gt;50),"CHECK","-")</f>
        <v>-</v>
      </c>
    </row>
    <row r="59" spans="3:9">
      <c r="C59" t="s">
        <v>122</v>
      </c>
      <c r="E59" t="s">
        <v>123</v>
      </c>
      <c r="F59" s="13">
        <v>20.79</v>
      </c>
      <c r="G59">
        <f t="shared" si="1"/>
        <v>47</v>
      </c>
      <c r="H59" s="14">
        <f t="shared" si="0"/>
        <v>0</v>
      </c>
      <c r="I59" s="15" t="str">
        <f>IF(OR(F59&lt;10,F59&gt;30),"CHECK","-")</f>
        <v>-</v>
      </c>
    </row>
    <row r="60" spans="3:9">
      <c r="C60" t="s">
        <v>124</v>
      </c>
      <c r="E60" t="s">
        <v>125</v>
      </c>
      <c r="F60" s="13">
        <v>10.02</v>
      </c>
      <c r="G60">
        <f t="shared" si="1"/>
        <v>48</v>
      </c>
      <c r="H60" s="14">
        <f t="shared" si="0"/>
        <v>0</v>
      </c>
      <c r="I60" s="15" t="str">
        <f>IF(OR(F60&lt;10,F60&gt;20),"CHECK","-")</f>
        <v>-</v>
      </c>
    </row>
    <row r="61" spans="3:9">
      <c r="C61" t="s">
        <v>126</v>
      </c>
      <c r="E61" t="s">
        <v>127</v>
      </c>
      <c r="F61" s="13">
        <v>13.09</v>
      </c>
      <c r="G61">
        <f t="shared" si="1"/>
        <v>49</v>
      </c>
      <c r="H61" s="14">
        <f t="shared" si="0"/>
        <v>0</v>
      </c>
      <c r="I61" s="15" t="str">
        <f>IF(OR(F61&lt;10,F61&gt;30),"CHECK","-")</f>
        <v>-</v>
      </c>
    </row>
    <row r="62" spans="3:9">
      <c r="C62" t="s">
        <v>128</v>
      </c>
      <c r="E62" t="s">
        <v>129</v>
      </c>
      <c r="F62" s="13">
        <v>55.72</v>
      </c>
      <c r="G62">
        <f t="shared" si="1"/>
        <v>50</v>
      </c>
      <c r="H62" s="14">
        <f t="shared" si="0"/>
        <v>0</v>
      </c>
      <c r="I62" s="15" t="str">
        <f>IF(OR(F62&lt;30,F62&gt;70),"CHECK","-")</f>
        <v>-</v>
      </c>
    </row>
    <row r="63" spans="3:9">
      <c r="C63" t="s">
        <v>130</v>
      </c>
      <c r="E63" t="s">
        <v>131</v>
      </c>
      <c r="F63" s="13">
        <v>46.3</v>
      </c>
      <c r="G63">
        <f t="shared" si="1"/>
        <v>51</v>
      </c>
      <c r="H63" s="14">
        <f t="shared" si="0"/>
        <v>0</v>
      </c>
      <c r="I63" s="15" t="str">
        <f>IF(OR(F63&lt;88,F63&gt;130),"CHECK","-")</f>
        <v>CHECK</v>
      </c>
    </row>
    <row r="64" spans="3:9">
      <c r="C64" t="s">
        <v>132</v>
      </c>
      <c r="E64" t="s">
        <v>133</v>
      </c>
      <c r="F64" s="13">
        <v>35.15</v>
      </c>
      <c r="G64">
        <f t="shared" si="1"/>
        <v>52</v>
      </c>
      <c r="H64" s="14">
        <f t="shared" si="0"/>
        <v>0</v>
      </c>
      <c r="I64" s="15" t="str">
        <f>IF(OR(F64&lt;20,F64&gt;75),"CHECK","-")</f>
        <v>-</v>
      </c>
    </row>
    <row r="65" spans="3:9">
      <c r="C65" t="s">
        <v>134</v>
      </c>
      <c r="E65" t="s">
        <v>135</v>
      </c>
      <c r="F65" s="13">
        <v>18.420000000000002</v>
      </c>
      <c r="G65">
        <f t="shared" si="1"/>
        <v>53</v>
      </c>
      <c r="H65" s="14">
        <f t="shared" si="0"/>
        <v>0</v>
      </c>
      <c r="I65" s="15" t="str">
        <f>IF(OR(F65&lt;10,F65&gt;25),"CHECK","-")</f>
        <v>-</v>
      </c>
    </row>
    <row r="66" spans="3:9">
      <c r="C66" t="s">
        <v>136</v>
      </c>
      <c r="E66" t="s">
        <v>137</v>
      </c>
      <c r="F66" s="13">
        <v>21.37</v>
      </c>
      <c r="G66">
        <f t="shared" si="1"/>
        <v>54</v>
      </c>
      <c r="H66" s="14">
        <f t="shared" si="0"/>
        <v>0</v>
      </c>
      <c r="I66" s="15" t="str">
        <f>IF(OR(F66&lt;15,F66&gt;40),"CHECK","-")</f>
        <v>-</v>
      </c>
    </row>
    <row r="67" spans="3:9">
      <c r="C67" t="s">
        <v>138</v>
      </c>
      <c r="E67" t="s">
        <v>139</v>
      </c>
      <c r="F67" s="13">
        <v>430.92</v>
      </c>
      <c r="G67">
        <f t="shared" si="1"/>
        <v>55</v>
      </c>
      <c r="H67" s="14">
        <f t="shared" si="0"/>
        <v>0</v>
      </c>
      <c r="I67" s="15" t="str">
        <f>IF(OR(F67&lt;225,F67&gt;650),"CHECK","-")</f>
        <v>-</v>
      </c>
    </row>
    <row r="68" spans="3:9">
      <c r="C68" t="s">
        <v>140</v>
      </c>
      <c r="E68" t="s">
        <v>141</v>
      </c>
      <c r="F68" s="13">
        <v>14.86</v>
      </c>
      <c r="G68">
        <f t="shared" si="1"/>
        <v>56</v>
      </c>
      <c r="H68" s="14">
        <f t="shared" si="0"/>
        <v>0</v>
      </c>
      <c r="I68" s="15" t="str">
        <f>IF(OR(F68&lt;9.5,F68&gt;20),"CHECK","-")</f>
        <v>-</v>
      </c>
    </row>
    <row r="69" spans="3:9">
      <c r="C69" t="s">
        <v>142</v>
      </c>
      <c r="E69" t="s">
        <v>143</v>
      </c>
      <c r="F69" s="13">
        <v>36.42</v>
      </c>
      <c r="G69">
        <f t="shared" si="1"/>
        <v>57</v>
      </c>
      <c r="H69" s="14">
        <f t="shared" si="0"/>
        <v>0</v>
      </c>
      <c r="I69" s="15" t="str">
        <f>IF(OR(F69&lt;25,F69&gt;67),"CHECK","-")</f>
        <v>-</v>
      </c>
    </row>
    <row r="70" spans="3:9">
      <c r="C70" t="s">
        <v>144</v>
      </c>
      <c r="E70" t="s">
        <v>145</v>
      </c>
      <c r="F70" s="13">
        <v>11</v>
      </c>
      <c r="G70">
        <f t="shared" si="1"/>
        <v>58</v>
      </c>
      <c r="H70" s="14">
        <f t="shared" si="0"/>
        <v>0</v>
      </c>
      <c r="I70" s="15" t="str">
        <f>IF(OR(F70&lt;9,F70&gt;20),"CHECK","-")</f>
        <v>-</v>
      </c>
    </row>
    <row r="71" spans="3:9">
      <c r="C71" t="s">
        <v>146</v>
      </c>
      <c r="E71" t="s">
        <v>147</v>
      </c>
      <c r="F71" s="13">
        <v>381.2</v>
      </c>
      <c r="G71">
        <f t="shared" si="1"/>
        <v>59</v>
      </c>
      <c r="H71" s="14">
        <f t="shared" si="0"/>
        <v>0</v>
      </c>
      <c r="I71" s="15" t="str">
        <f>IF(OR(F71&lt;275,F71&gt;650),"CHECK","-")</f>
        <v>-</v>
      </c>
    </row>
    <row r="72" spans="3:9">
      <c r="C72" t="s">
        <v>148</v>
      </c>
      <c r="E72" t="s">
        <v>149</v>
      </c>
      <c r="F72" s="13">
        <v>37.61</v>
      </c>
      <c r="G72">
        <f t="shared" si="1"/>
        <v>60</v>
      </c>
      <c r="H72" s="14">
        <f t="shared" si="0"/>
        <v>0</v>
      </c>
      <c r="I72" s="15" t="str">
        <f>IF(OR(F72&lt;30,F72&gt;100),"CHECK","-")</f>
        <v>-</v>
      </c>
    </row>
    <row r="73" spans="3:9">
      <c r="C73" t="s">
        <v>150</v>
      </c>
      <c r="E73" t="s">
        <v>151</v>
      </c>
      <c r="F73" s="13">
        <v>22.08</v>
      </c>
      <c r="G73">
        <f t="shared" si="1"/>
        <v>61</v>
      </c>
      <c r="H73" s="14">
        <f t="shared" si="0"/>
        <v>0</v>
      </c>
      <c r="I73" s="15" t="str">
        <f>IF(OR(F73&lt;14,F73&gt;50),"CHECK","-")</f>
        <v>-</v>
      </c>
    </row>
    <row r="74" spans="3:9">
      <c r="C74" t="s">
        <v>152</v>
      </c>
      <c r="E74" t="s">
        <v>153</v>
      </c>
      <c r="F74" s="13">
        <f>47.97+0.01</f>
        <v>47.98</v>
      </c>
      <c r="G74">
        <f t="shared" si="1"/>
        <v>62</v>
      </c>
      <c r="H74" s="14">
        <f t="shared" si="0"/>
        <v>0</v>
      </c>
      <c r="I74" s="15" t="str">
        <f>IF(OR(F74&lt;44,F74&gt;125),"CHECK","-")</f>
        <v>-</v>
      </c>
    </row>
    <row r="75" spans="3:9">
      <c r="C75" t="s">
        <v>154</v>
      </c>
      <c r="E75" t="s">
        <v>155</v>
      </c>
      <c r="F75" s="13">
        <v>37.299999999999997</v>
      </c>
      <c r="G75">
        <f t="shared" si="1"/>
        <v>63</v>
      </c>
      <c r="H75" s="14">
        <f t="shared" si="0"/>
        <v>0</v>
      </c>
      <c r="I75" s="15" t="str">
        <f>IF(OR(F75&lt;20,F75&gt;80),"CHECK","-")</f>
        <v>-</v>
      </c>
    </row>
    <row r="76" spans="3:9">
      <c r="C76" t="s">
        <v>156</v>
      </c>
      <c r="E76" t="s">
        <v>157</v>
      </c>
      <c r="F76" s="13">
        <v>26.72</v>
      </c>
      <c r="G76">
        <f t="shared" si="1"/>
        <v>64</v>
      </c>
      <c r="H76" s="14">
        <f t="shared" si="0"/>
        <v>0</v>
      </c>
      <c r="I76" s="15" t="str">
        <f>IF(OR(F76&lt;25,F76&gt;70),"CHECK","-")</f>
        <v>-</v>
      </c>
    </row>
    <row r="77" spans="3:9">
      <c r="C77" t="s">
        <v>158</v>
      </c>
      <c r="E77" t="s">
        <v>159</v>
      </c>
      <c r="F77" s="13">
        <v>18.82</v>
      </c>
      <c r="G77">
        <f t="shared" si="1"/>
        <v>65</v>
      </c>
      <c r="H77" s="14">
        <f t="shared" si="0"/>
        <v>0</v>
      </c>
      <c r="I77" s="15" t="str">
        <f>IF(OR(F77&lt;20,F77&gt;50),"CHECK","-")</f>
        <v>CHECK</v>
      </c>
    </row>
    <row r="78" spans="3:9">
      <c r="C78" t="s">
        <v>160</v>
      </c>
      <c r="E78" t="s">
        <v>161</v>
      </c>
      <c r="F78" s="13">
        <v>21.37</v>
      </c>
      <c r="G78">
        <f t="shared" si="1"/>
        <v>66</v>
      </c>
      <c r="H78" s="14">
        <f t="shared" si="0"/>
        <v>0</v>
      </c>
      <c r="I78" s="15" t="str">
        <f>IF(OR(F78&lt;15,F78&gt;75),"CHECK","-")</f>
        <v>-</v>
      </c>
    </row>
    <row r="79" spans="3:9">
      <c r="C79" t="s">
        <v>162</v>
      </c>
      <c r="E79" t="s">
        <v>163</v>
      </c>
      <c r="F79" s="13">
        <v>47.49</v>
      </c>
      <c r="G79">
        <f t="shared" si="1"/>
        <v>67</v>
      </c>
      <c r="H79" s="14">
        <f t="shared" si="0"/>
        <v>0</v>
      </c>
      <c r="I79" s="15" t="str">
        <f>IF(OR(F79&lt;50,F79&gt;100),"CHECK","-")</f>
        <v>CHECK</v>
      </c>
    </row>
    <row r="80" spans="3:9">
      <c r="C80" t="s">
        <v>164</v>
      </c>
      <c r="E80" t="s">
        <v>165</v>
      </c>
      <c r="F80" s="13">
        <v>53.83</v>
      </c>
      <c r="G80">
        <f t="shared" si="1"/>
        <v>68</v>
      </c>
      <c r="H80" s="14">
        <f t="shared" si="0"/>
        <v>0</v>
      </c>
      <c r="I80" s="15" t="str">
        <f>IF(OR(F80&lt;40,F80&gt;120),"CHECK","-")</f>
        <v>-</v>
      </c>
    </row>
    <row r="81" spans="1:9">
      <c r="C81" t="s">
        <v>166</v>
      </c>
      <c r="E81" t="s">
        <v>167</v>
      </c>
      <c r="F81" s="13">
        <v>39.08</v>
      </c>
      <c r="G81">
        <f t="shared" si="1"/>
        <v>69</v>
      </c>
      <c r="H81" s="14">
        <f t="shared" si="0"/>
        <v>0</v>
      </c>
      <c r="I81" s="15" t="str">
        <f>IF(OR(F81&lt;48,F81&gt;150),"CHECK","-")</f>
        <v>CHECK</v>
      </c>
    </row>
    <row r="82" spans="1:9">
      <c r="C82" t="s">
        <v>168</v>
      </c>
      <c r="E82" t="s">
        <v>169</v>
      </c>
      <c r="F82" s="13">
        <v>7.74</v>
      </c>
      <c r="G82">
        <f t="shared" si="1"/>
        <v>70</v>
      </c>
      <c r="H82" s="14">
        <f t="shared" si="0"/>
        <v>0</v>
      </c>
      <c r="I82" s="15" t="str">
        <f>IF(OR(F82&lt;7.5,F82&gt;25),"CHECK","-")</f>
        <v>-</v>
      </c>
    </row>
    <row r="83" spans="1:9" ht="13.5" thickBot="1">
      <c r="A83" s="8"/>
      <c r="B83" s="16"/>
      <c r="C83" s="8" t="s">
        <v>170</v>
      </c>
      <c r="D83" s="16"/>
      <c r="E83" s="16"/>
      <c r="F83" s="17">
        <f>SUM(F39:F82)</f>
        <v>3604.0899999999997</v>
      </c>
    </row>
    <row r="84" spans="1:9" ht="21" customHeight="1" thickTop="1">
      <c r="A84" s="12" t="s">
        <v>11</v>
      </c>
      <c r="C84" t="s">
        <v>171</v>
      </c>
      <c r="E84" t="s">
        <v>172</v>
      </c>
      <c r="F84" s="13">
        <v>721.87</v>
      </c>
      <c r="G84">
        <f>G82+1</f>
        <v>71</v>
      </c>
      <c r="H84" s="14">
        <f>IF(F83&gt;0,,1)</f>
        <v>0</v>
      </c>
      <c r="I84" s="15" t="str">
        <f>IF(OR(F84&lt;100,F84&gt;1253),"CHECK","-")</f>
        <v>-</v>
      </c>
    </row>
    <row r="85" spans="1:9" ht="12.75" customHeight="1">
      <c r="A85" s="12" t="s">
        <v>37</v>
      </c>
      <c r="C85" t="s">
        <v>173</v>
      </c>
    </row>
    <row r="86" spans="1:9" ht="12.75" customHeight="1">
      <c r="A86" s="12" t="s">
        <v>53</v>
      </c>
    </row>
    <row r="87" spans="1:9">
      <c r="A87" s="12" t="s">
        <v>71</v>
      </c>
    </row>
    <row r="88" spans="1:9" ht="13.5" thickBot="1">
      <c r="A88" s="8" t="s">
        <v>81</v>
      </c>
      <c r="B88" s="16"/>
      <c r="C88" s="16"/>
      <c r="D88" s="16"/>
      <c r="E88" s="16"/>
      <c r="F88" s="17"/>
    </row>
    <row r="89" spans="1:9" ht="13.5" thickTop="1">
      <c r="A89" s="20"/>
      <c r="D89" s="23" t="s">
        <v>174</v>
      </c>
      <c r="E89" s="24"/>
      <c r="F89" s="25">
        <f>F84+F83+F38+F33+F27+F23+F20+F17+F15+F11+F8</f>
        <v>16940.82</v>
      </c>
      <c r="H89" s="14">
        <f>SUM(H3:H88)</f>
        <v>0</v>
      </c>
    </row>
    <row r="91" spans="1:9">
      <c r="B91" s="20" t="s">
        <v>175</v>
      </c>
    </row>
    <row r="92" spans="1:9">
      <c r="B92" s="20"/>
    </row>
    <row r="93" spans="1:9">
      <c r="D93" s="24" t="s">
        <v>176</v>
      </c>
      <c r="F93" s="26" t="s">
        <v>7</v>
      </c>
    </row>
    <row r="94" spans="1:9">
      <c r="C94" s="27"/>
      <c r="D94" s="27" t="s">
        <v>11</v>
      </c>
      <c r="E94" s="28"/>
      <c r="F94" s="29">
        <f>ROUND(F84/5,2)+F8</f>
        <v>2277.1699999999996</v>
      </c>
    </row>
    <row r="95" spans="1:9">
      <c r="C95" s="12"/>
      <c r="D95" s="12" t="s">
        <v>23</v>
      </c>
      <c r="F95" s="29">
        <f>F11</f>
        <v>964.48</v>
      </c>
    </row>
    <row r="96" spans="1:9">
      <c r="C96" s="12"/>
      <c r="D96" s="12" t="s">
        <v>29</v>
      </c>
      <c r="F96" s="29">
        <f>F15</f>
        <v>1853.8700000000001</v>
      </c>
    </row>
    <row r="97" spans="1:6">
      <c r="C97" s="12"/>
      <c r="D97" s="12" t="s">
        <v>37</v>
      </c>
      <c r="F97" s="29">
        <f>ROUND(F84/5,2)+F17</f>
        <v>268.39</v>
      </c>
    </row>
    <row r="98" spans="1:6">
      <c r="C98" s="12"/>
      <c r="D98" s="12" t="s">
        <v>41</v>
      </c>
      <c r="F98" s="29">
        <f>F20</f>
        <v>281.76</v>
      </c>
    </row>
    <row r="99" spans="1:6">
      <c r="C99" s="12"/>
      <c r="D99" s="12" t="s">
        <v>47</v>
      </c>
      <c r="F99" s="29">
        <f>F23</f>
        <v>302.33</v>
      </c>
    </row>
    <row r="100" spans="1:6">
      <c r="C100" s="12"/>
      <c r="D100" s="12" t="s">
        <v>53</v>
      </c>
      <c r="F100" s="29">
        <f>F27</f>
        <v>3222.2400000000002</v>
      </c>
    </row>
    <row r="101" spans="1:6">
      <c r="C101" s="12"/>
      <c r="D101" s="12" t="s">
        <v>53</v>
      </c>
      <c r="F101" s="29">
        <f>ROUND(F84/5,2)+F33</f>
        <v>185.5</v>
      </c>
    </row>
    <row r="102" spans="1:6">
      <c r="C102" s="12"/>
      <c r="D102" s="12" t="s">
        <v>71</v>
      </c>
      <c r="F102" s="30">
        <f>ROUND(F84/5,2)+F38</f>
        <v>3836.5999999999995</v>
      </c>
    </row>
    <row r="103" spans="1:6">
      <c r="C103" s="12"/>
      <c r="D103" s="12" t="s">
        <v>81</v>
      </c>
      <c r="F103" s="30">
        <f>ROUND(F84/5,2)+F83</f>
        <v>3748.4599999999996</v>
      </c>
    </row>
    <row r="104" spans="1:6">
      <c r="C104" s="12"/>
      <c r="F104" s="29"/>
    </row>
    <row r="105" spans="1:6">
      <c r="C105" s="12"/>
      <c r="D105" s="12" t="s">
        <v>177</v>
      </c>
      <c r="E105" s="24"/>
      <c r="F105" s="29">
        <f>SUM(F94:F104)</f>
        <v>16940.8</v>
      </c>
    </row>
    <row r="106" spans="1:6">
      <c r="C106" s="12"/>
      <c r="D106" s="12"/>
      <c r="E106" s="24"/>
      <c r="F106" s="29"/>
    </row>
    <row r="107" spans="1:6">
      <c r="A107" s="12" t="s">
        <v>207</v>
      </c>
      <c r="C107" s="12"/>
      <c r="D107" s="31" t="s">
        <v>178</v>
      </c>
      <c r="F107" s="29"/>
    </row>
    <row r="108" spans="1:6">
      <c r="C108" s="22" t="s">
        <v>179</v>
      </c>
      <c r="D108" s="12"/>
      <c r="E108" s="24"/>
      <c r="F108" s="29"/>
    </row>
    <row r="109" spans="1:6">
      <c r="C109" s="12"/>
      <c r="D109" s="12"/>
      <c r="E109" s="24"/>
      <c r="F109" s="29"/>
    </row>
    <row r="110" spans="1:6">
      <c r="C110" s="12"/>
      <c r="D110" s="12"/>
      <c r="E110" s="24"/>
      <c r="F110" s="29"/>
    </row>
    <row r="111" spans="1:6">
      <c r="C111" s="12"/>
      <c r="D111" s="12"/>
      <c r="E111" s="24"/>
      <c r="F111" s="29"/>
    </row>
    <row r="112" spans="1:6">
      <c r="C112" s="12"/>
      <c r="D112" s="12"/>
      <c r="E112" s="24"/>
      <c r="F112" s="29"/>
    </row>
    <row r="113" spans="3:6">
      <c r="C113" s="12"/>
      <c r="D113" s="12"/>
      <c r="E113" s="24"/>
      <c r="F113" s="29"/>
    </row>
    <row r="114" spans="3:6">
      <c r="C114" s="12"/>
      <c r="D114" s="12"/>
      <c r="E114" s="24"/>
      <c r="F114" s="29"/>
    </row>
    <row r="115" spans="3:6">
      <c r="C115" s="12"/>
      <c r="D115" s="12"/>
      <c r="E115" s="24"/>
      <c r="F115" s="29"/>
    </row>
    <row r="116" spans="3:6">
      <c r="C116" s="12"/>
      <c r="D116" s="12"/>
      <c r="E116" s="24"/>
      <c r="F116" s="29"/>
    </row>
    <row r="117" spans="3:6">
      <c r="C117" s="12"/>
      <c r="D117" s="12"/>
      <c r="E117" s="24"/>
      <c r="F117" s="29"/>
    </row>
    <row r="118" spans="3:6">
      <c r="C118" s="12"/>
      <c r="D118" s="12"/>
      <c r="E118" s="24"/>
      <c r="F118" s="29"/>
    </row>
    <row r="119" spans="3:6">
      <c r="C119" s="12"/>
      <c r="D119" s="12"/>
      <c r="E119" s="24"/>
      <c r="F119" s="29"/>
    </row>
    <row r="120" spans="3:6">
      <c r="C120" s="12"/>
      <c r="D120" s="12"/>
      <c r="E120" s="24"/>
      <c r="F120" s="29"/>
    </row>
    <row r="121" spans="3:6">
      <c r="C121" s="12"/>
      <c r="D121" s="12"/>
      <c r="E121" s="24"/>
      <c r="F121" s="29"/>
    </row>
    <row r="122" spans="3:6">
      <c r="C122" s="12"/>
      <c r="D122" s="12"/>
      <c r="E122" s="24"/>
      <c r="F122" s="29"/>
    </row>
    <row r="123" spans="3:6">
      <c r="C123" s="12"/>
      <c r="D123" s="12"/>
      <c r="E123" s="24"/>
      <c r="F123" s="29"/>
    </row>
    <row r="124" spans="3:6">
      <c r="C124" s="12"/>
      <c r="D124" s="12"/>
      <c r="E124" s="24"/>
      <c r="F124" s="29"/>
    </row>
    <row r="125" spans="3:6">
      <c r="C125" s="12"/>
      <c r="D125" s="12"/>
      <c r="E125" s="24"/>
      <c r="F125" s="29"/>
    </row>
    <row r="126" spans="3:6">
      <c r="C126" s="12"/>
      <c r="D126" s="12"/>
      <c r="E126" s="24"/>
      <c r="F126" s="29"/>
    </row>
    <row r="127" spans="3:6">
      <c r="C127" s="12"/>
      <c r="D127" s="12"/>
      <c r="E127" s="24"/>
      <c r="F127" s="29"/>
    </row>
    <row r="128" spans="3:6">
      <c r="C128" s="12"/>
      <c r="D128" s="12"/>
      <c r="E128" s="24"/>
      <c r="F128" s="29"/>
    </row>
    <row r="129" spans="1:6">
      <c r="C129" s="12"/>
      <c r="D129" s="12"/>
      <c r="E129" s="24"/>
      <c r="F129" s="29"/>
    </row>
    <row r="130" spans="1:6">
      <c r="C130" s="12"/>
      <c r="D130" s="12"/>
      <c r="E130" s="24"/>
      <c r="F130" s="29"/>
    </row>
    <row r="131" spans="1:6">
      <c r="C131" s="12"/>
      <c r="D131" s="12"/>
      <c r="E131" s="24"/>
      <c r="F131" s="29"/>
    </row>
    <row r="132" spans="1:6">
      <c r="C132" s="12"/>
      <c r="D132" s="12"/>
      <c r="E132" s="24"/>
      <c r="F132" s="24" t="s">
        <v>180</v>
      </c>
    </row>
    <row r="133" spans="1:6">
      <c r="A133" s="12" t="s">
        <v>181</v>
      </c>
      <c r="C133" s="12"/>
      <c r="E133" s="24"/>
      <c r="F133" s="29"/>
    </row>
    <row r="134" spans="1:6">
      <c r="C134" s="12"/>
      <c r="D134" s="12"/>
      <c r="E134" s="24"/>
    </row>
    <row r="135" spans="1:6">
      <c r="A135" s="32" t="s">
        <v>182</v>
      </c>
      <c r="D135" s="12"/>
    </row>
    <row r="136" spans="1:6">
      <c r="A136" s="33"/>
      <c r="D136" s="12"/>
    </row>
    <row r="137" spans="1:6" ht="21" customHeight="1">
      <c r="A137" s="33" t="s">
        <v>183</v>
      </c>
    </row>
    <row r="138" spans="1:6">
      <c r="A138" s="33"/>
    </row>
    <row r="139" spans="1:6" ht="14.25" customHeight="1">
      <c r="A139" s="33" t="s">
        <v>184</v>
      </c>
    </row>
    <row r="140" spans="1:6">
      <c r="A140" s="33" t="s">
        <v>185</v>
      </c>
    </row>
    <row r="141" spans="1:6">
      <c r="A141" s="33" t="s">
        <v>186</v>
      </c>
    </row>
    <row r="142" spans="1:6">
      <c r="A142" s="33" t="s">
        <v>187</v>
      </c>
    </row>
    <row r="143" spans="1:6">
      <c r="A143" s="33" t="s">
        <v>188</v>
      </c>
    </row>
    <row r="144" spans="1:6">
      <c r="A144" s="33"/>
    </row>
    <row r="145" spans="1:1" ht="12.75" customHeight="1">
      <c r="A145" s="32" t="s">
        <v>189</v>
      </c>
    </row>
    <row r="146" spans="1:1">
      <c r="A146" s="33" t="s">
        <v>190</v>
      </c>
    </row>
    <row r="147" spans="1:1">
      <c r="A147" s="33" t="s">
        <v>191</v>
      </c>
    </row>
    <row r="148" spans="1:1">
      <c r="A148" s="33" t="s">
        <v>192</v>
      </c>
    </row>
    <row r="149" spans="1:1">
      <c r="A149" s="33" t="s">
        <v>193</v>
      </c>
    </row>
    <row r="150" spans="1:1">
      <c r="A150" s="33"/>
    </row>
    <row r="151" spans="1:1" ht="17.25" customHeight="1">
      <c r="A151" s="32" t="s">
        <v>194</v>
      </c>
    </row>
    <row r="152" spans="1:1">
      <c r="A152" s="33" t="s">
        <v>195</v>
      </c>
    </row>
    <row r="153" spans="1:1">
      <c r="A153" s="33" t="s">
        <v>196</v>
      </c>
    </row>
    <row r="154" spans="1:1">
      <c r="A154" s="33" t="s">
        <v>197</v>
      </c>
    </row>
    <row r="155" spans="1:1">
      <c r="A155" s="33" t="s">
        <v>198</v>
      </c>
    </row>
    <row r="156" spans="1:1">
      <c r="A156" s="33" t="s">
        <v>199</v>
      </c>
    </row>
    <row r="157" spans="1:1">
      <c r="A157" s="33" t="s">
        <v>200</v>
      </c>
    </row>
    <row r="158" spans="1:1">
      <c r="A158" s="33"/>
    </row>
    <row r="159" spans="1:1" ht="13.5" customHeight="1">
      <c r="A159" s="32" t="s">
        <v>201</v>
      </c>
    </row>
    <row r="160" spans="1:1">
      <c r="A160" s="33" t="s">
        <v>202</v>
      </c>
    </row>
    <row r="161" spans="1:1">
      <c r="A161" s="33" t="s">
        <v>203</v>
      </c>
    </row>
    <row r="162" spans="1:1">
      <c r="A162" s="33" t="s">
        <v>204</v>
      </c>
    </row>
    <row r="163" spans="1:1">
      <c r="A163" s="33"/>
    </row>
    <row r="164" spans="1:1" ht="15" customHeight="1">
      <c r="A164" s="32" t="s">
        <v>205</v>
      </c>
    </row>
    <row r="165" spans="1:1">
      <c r="A165" s="33"/>
    </row>
    <row r="166" spans="1:1">
      <c r="A166" s="33" t="s">
        <v>206</v>
      </c>
    </row>
    <row r="167" spans="1:1">
      <c r="A167" s="33"/>
    </row>
    <row r="168" spans="1:1">
      <c r="A168" s="33"/>
    </row>
    <row r="169" spans="1:1">
      <c r="A169" s="33"/>
    </row>
    <row r="170" spans="1:1">
      <c r="A170" s="33"/>
    </row>
    <row r="171" spans="1:1">
      <c r="A171" s="33"/>
    </row>
    <row r="172" spans="1:1">
      <c r="A172" s="33"/>
    </row>
    <row r="173" spans="1:1">
      <c r="A173" s="33"/>
    </row>
    <row r="174" spans="1:1">
      <c r="A174" s="33"/>
    </row>
    <row r="175" spans="1:1">
      <c r="A175" s="33"/>
    </row>
    <row r="176" spans="1:1">
      <c r="A176" s="33"/>
    </row>
    <row r="177" spans="1:1">
      <c r="A177" s="33"/>
    </row>
    <row r="178" spans="1:1">
      <c r="A178" s="33"/>
    </row>
    <row r="179" spans="1:1">
      <c r="A179" s="33"/>
    </row>
    <row r="180" spans="1:1">
      <c r="A180" s="33"/>
    </row>
    <row r="181" spans="1:1">
      <c r="A181" s="33"/>
    </row>
    <row r="182" spans="1:1">
      <c r="A182" s="33"/>
    </row>
    <row r="183" spans="1:1">
      <c r="A183" s="33"/>
    </row>
    <row r="184" spans="1:1">
      <c r="A184" s="33"/>
    </row>
    <row r="185" spans="1:1">
      <c r="A185" s="33"/>
    </row>
    <row r="186" spans="1:1">
      <c r="A186" s="33"/>
    </row>
    <row r="187" spans="1:1">
      <c r="A187" s="33"/>
    </row>
    <row r="188" spans="1:1">
      <c r="A188" s="33"/>
    </row>
    <row r="189" spans="1:1">
      <c r="A189" s="33"/>
    </row>
    <row r="190" spans="1:1">
      <c r="A190" s="33"/>
    </row>
    <row r="191" spans="1:1">
      <c r="A191" s="33"/>
    </row>
    <row r="192" spans="1:1">
      <c r="A192" s="33"/>
    </row>
    <row r="193" spans="1:1">
      <c r="A193" s="33"/>
    </row>
    <row r="194" spans="1:1">
      <c r="A194" s="33"/>
    </row>
    <row r="195" spans="1:1">
      <c r="A195" s="33"/>
    </row>
    <row r="196" spans="1:1">
      <c r="A196" s="33"/>
    </row>
    <row r="197" spans="1:1">
      <c r="A197" s="33"/>
    </row>
    <row r="198" spans="1:1">
      <c r="A198" s="33"/>
    </row>
    <row r="199" spans="1:1">
      <c r="A199" s="33"/>
    </row>
    <row r="200" spans="1:1">
      <c r="A200" s="33"/>
    </row>
    <row r="201" spans="1:1">
      <c r="A201" s="33"/>
    </row>
    <row r="202" spans="1:1">
      <c r="A202" s="33"/>
    </row>
    <row r="203" spans="1:1">
      <c r="A203" s="33"/>
    </row>
    <row r="204" spans="1:1">
      <c r="A204" s="33"/>
    </row>
    <row r="205" spans="1:1">
      <c r="A205" s="33"/>
    </row>
    <row r="206" spans="1:1">
      <c r="A206" s="33"/>
    </row>
    <row r="207" spans="1:1">
      <c r="A207" s="33"/>
    </row>
    <row r="208" spans="1:1">
      <c r="A208" s="33"/>
    </row>
    <row r="209" spans="1:1">
      <c r="A209" s="33"/>
    </row>
    <row r="210" spans="1:1">
      <c r="A210" s="33"/>
    </row>
    <row r="211" spans="1:1">
      <c r="A211" s="33"/>
    </row>
    <row r="212" spans="1:1">
      <c r="A212" s="33"/>
    </row>
    <row r="213" spans="1:1">
      <c r="A213" s="33"/>
    </row>
    <row r="214" spans="1:1">
      <c r="A214" s="33"/>
    </row>
    <row r="215" spans="1:1">
      <c r="A215" s="33"/>
    </row>
    <row r="216" spans="1:1">
      <c r="A216" s="33"/>
    </row>
    <row r="217" spans="1:1">
      <c r="A217" s="33"/>
    </row>
    <row r="218" spans="1:1">
      <c r="A218" s="33"/>
    </row>
    <row r="219" spans="1:1">
      <c r="A219" s="33"/>
    </row>
    <row r="220" spans="1:1">
      <c r="A220" s="33"/>
    </row>
    <row r="221" spans="1:1">
      <c r="A221" s="33"/>
    </row>
    <row r="222" spans="1:1">
      <c r="A222" s="33"/>
    </row>
    <row r="223" spans="1:1">
      <c r="A223" s="33"/>
    </row>
    <row r="224" spans="1:1">
      <c r="A224" s="33"/>
    </row>
    <row r="225" spans="1:1">
      <c r="A225" s="33"/>
    </row>
    <row r="226" spans="1:1">
      <c r="A226" s="33"/>
    </row>
    <row r="227" spans="1:1">
      <c r="A227" s="33"/>
    </row>
    <row r="228" spans="1:1">
      <c r="A228" s="33"/>
    </row>
    <row r="229" spans="1:1">
      <c r="A229" s="33"/>
    </row>
    <row r="230" spans="1:1">
      <c r="A230" s="33"/>
    </row>
    <row r="231" spans="1:1">
      <c r="A231" s="33"/>
    </row>
    <row r="232" spans="1:1">
      <c r="A232" s="33"/>
    </row>
    <row r="233" spans="1:1">
      <c r="A233" s="33"/>
    </row>
    <row r="234" spans="1:1">
      <c r="A234" s="33"/>
    </row>
    <row r="235" spans="1:1">
      <c r="A235" s="33"/>
    </row>
    <row r="236" spans="1:1">
      <c r="A236" s="33"/>
    </row>
    <row r="237" spans="1:1">
      <c r="A237" s="33"/>
    </row>
    <row r="238" spans="1:1">
      <c r="A238" s="33"/>
    </row>
    <row r="239" spans="1:1">
      <c r="A239" s="33"/>
    </row>
    <row r="240" spans="1:1">
      <c r="A240" s="33"/>
    </row>
    <row r="241" spans="1:1">
      <c r="A241" s="33"/>
    </row>
    <row r="242" spans="1:1">
      <c r="A242" s="33"/>
    </row>
    <row r="243" spans="1:1">
      <c r="A243" s="33"/>
    </row>
    <row r="244" spans="1:1">
      <c r="A244" s="33"/>
    </row>
    <row r="245" spans="1:1">
      <c r="A245" s="33"/>
    </row>
    <row r="246" spans="1:1">
      <c r="A246" s="33"/>
    </row>
    <row r="247" spans="1:1">
      <c r="A247" s="33"/>
    </row>
    <row r="248" spans="1:1">
      <c r="A248" s="33"/>
    </row>
    <row r="249" spans="1:1">
      <c r="A249" s="33"/>
    </row>
    <row r="250" spans="1:1">
      <c r="A250" s="33"/>
    </row>
    <row r="251" spans="1:1">
      <c r="A251" s="33"/>
    </row>
    <row r="252" spans="1:1">
      <c r="A252" s="33"/>
    </row>
    <row r="253" spans="1:1">
      <c r="A253" s="33"/>
    </row>
    <row r="254" spans="1:1">
      <c r="A254" s="33"/>
    </row>
    <row r="255" spans="1:1">
      <c r="A255" s="33"/>
    </row>
    <row r="256" spans="1:1">
      <c r="A256" s="33"/>
    </row>
    <row r="257" spans="1:1">
      <c r="A257" s="33"/>
    </row>
    <row r="258" spans="1:1">
      <c r="A258" s="33"/>
    </row>
    <row r="259" spans="1:1">
      <c r="A259" s="33"/>
    </row>
    <row r="260" spans="1:1">
      <c r="A260" s="33"/>
    </row>
    <row r="261" spans="1:1">
      <c r="A261" s="33"/>
    </row>
    <row r="262" spans="1:1">
      <c r="A262" s="33"/>
    </row>
    <row r="263" spans="1:1">
      <c r="A263" s="33"/>
    </row>
    <row r="264" spans="1:1">
      <c r="A264" s="33"/>
    </row>
    <row r="265" spans="1:1">
      <c r="A265" s="33"/>
    </row>
    <row r="266" spans="1:1">
      <c r="A266" s="33"/>
    </row>
    <row r="267" spans="1:1">
      <c r="A267" s="33"/>
    </row>
    <row r="268" spans="1:1">
      <c r="A268" s="33"/>
    </row>
    <row r="269" spans="1:1">
      <c r="A269" s="33"/>
    </row>
    <row r="270" spans="1:1">
      <c r="A270" s="33"/>
    </row>
    <row r="271" spans="1:1">
      <c r="A271" s="33"/>
    </row>
    <row r="272" spans="1:1">
      <c r="A272" s="33"/>
    </row>
    <row r="273" spans="1:1">
      <c r="A273" s="33"/>
    </row>
    <row r="274" spans="1:1">
      <c r="A274" s="33"/>
    </row>
    <row r="275" spans="1:1">
      <c r="A275" s="33"/>
    </row>
    <row r="276" spans="1:1">
      <c r="A276" s="33"/>
    </row>
    <row r="277" spans="1:1">
      <c r="A277" s="33"/>
    </row>
    <row r="278" spans="1:1">
      <c r="A278" s="33"/>
    </row>
    <row r="279" spans="1:1">
      <c r="A279" s="33"/>
    </row>
    <row r="280" spans="1:1">
      <c r="A280" s="33"/>
    </row>
    <row r="281" spans="1:1">
      <c r="A281" s="33"/>
    </row>
    <row r="282" spans="1:1">
      <c r="A282" s="33"/>
    </row>
    <row r="283" spans="1:1">
      <c r="A283" s="33"/>
    </row>
    <row r="284" spans="1:1">
      <c r="A284" s="33"/>
    </row>
    <row r="285" spans="1:1">
      <c r="A285" s="33"/>
    </row>
    <row r="286" spans="1:1">
      <c r="A286" s="33"/>
    </row>
    <row r="287" spans="1:1">
      <c r="A287" s="33"/>
    </row>
    <row r="288" spans="1:1">
      <c r="A288" s="33"/>
    </row>
    <row r="289" spans="1:1">
      <c r="A289" s="33"/>
    </row>
    <row r="290" spans="1:1">
      <c r="A290" s="33"/>
    </row>
    <row r="291" spans="1:1">
      <c r="A291" s="33"/>
    </row>
    <row r="292" spans="1:1">
      <c r="A292" s="33"/>
    </row>
    <row r="293" spans="1:1">
      <c r="A293" s="33"/>
    </row>
    <row r="294" spans="1:1">
      <c r="A294" s="33"/>
    </row>
    <row r="295" spans="1:1">
      <c r="A295" s="33"/>
    </row>
    <row r="296" spans="1:1">
      <c r="A296" s="33"/>
    </row>
    <row r="297" spans="1:1">
      <c r="A297" s="33"/>
    </row>
    <row r="298" spans="1:1">
      <c r="A298" s="33"/>
    </row>
    <row r="299" spans="1:1">
      <c r="A299" s="33"/>
    </row>
    <row r="300" spans="1:1">
      <c r="A300" s="33"/>
    </row>
    <row r="301" spans="1:1">
      <c r="A301" s="33"/>
    </row>
    <row r="302" spans="1:1">
      <c r="A302" s="33"/>
    </row>
    <row r="303" spans="1:1">
      <c r="A303" s="33"/>
    </row>
    <row r="304" spans="1:1">
      <c r="A304" s="33"/>
    </row>
    <row r="305" spans="1:1">
      <c r="A305" s="33"/>
    </row>
    <row r="306" spans="1:1">
      <c r="A306" s="33"/>
    </row>
    <row r="307" spans="1:1">
      <c r="A307" s="33"/>
    </row>
    <row r="308" spans="1:1">
      <c r="A308" s="33"/>
    </row>
    <row r="309" spans="1:1">
      <c r="A309" s="33"/>
    </row>
    <row r="310" spans="1:1">
      <c r="A310" s="33"/>
    </row>
    <row r="311" spans="1:1">
      <c r="A311" s="33"/>
    </row>
    <row r="312" spans="1:1">
      <c r="A312" s="33"/>
    </row>
    <row r="313" spans="1:1">
      <c r="A313" s="33"/>
    </row>
    <row r="314" spans="1:1">
      <c r="A314" s="33"/>
    </row>
    <row r="315" spans="1:1">
      <c r="A315" s="33"/>
    </row>
    <row r="316" spans="1:1">
      <c r="A316" s="33"/>
    </row>
    <row r="317" spans="1:1">
      <c r="A317" s="33"/>
    </row>
    <row r="318" spans="1:1">
      <c r="A318" s="33"/>
    </row>
    <row r="319" spans="1:1">
      <c r="A319" s="33"/>
    </row>
    <row r="320" spans="1:1">
      <c r="A320" s="33"/>
    </row>
    <row r="321" spans="1:1">
      <c r="A321" s="33"/>
    </row>
    <row r="322" spans="1:1">
      <c r="A322" s="33"/>
    </row>
    <row r="323" spans="1:1">
      <c r="A323" s="33"/>
    </row>
    <row r="324" spans="1:1">
      <c r="A324" s="33"/>
    </row>
    <row r="325" spans="1:1">
      <c r="A325" s="33"/>
    </row>
    <row r="326" spans="1:1">
      <c r="A326" s="33"/>
    </row>
    <row r="327" spans="1:1">
      <c r="A327" s="33"/>
    </row>
    <row r="328" spans="1:1">
      <c r="A328" s="33"/>
    </row>
    <row r="329" spans="1:1">
      <c r="A329" s="33"/>
    </row>
    <row r="330" spans="1:1">
      <c r="A330" s="33"/>
    </row>
    <row r="331" spans="1:1">
      <c r="A331" s="33"/>
    </row>
    <row r="332" spans="1:1">
      <c r="A332" s="33"/>
    </row>
  </sheetData>
  <pageMargins left="0.57999999999999996" right="0.27" top="1.32" bottom="0.44" header="0.28999999999999998" footer="0.25"/>
  <pageSetup orientation="portrait" horizontalDpi="4294967292" r:id="rId1"/>
  <headerFooter alignWithMargins="0">
    <oddHeader>&amp;C&amp;"Arial,Bold"&amp;12&amp;F - &amp;A</oddHeader>
    <oddFooter>&amp;LPage &amp;P&amp;C73 ACCOUNTS UPDATED &amp;D&amp;R(HOLE PUNCH SET AT 7)</oddFooter>
  </headerFooter>
  <rowBreaks count="2" manualBreakCount="2">
    <brk id="38" max="16383" man="1"/>
    <brk id="83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33"/>
  <sheetViews>
    <sheetView topLeftCell="A13" zoomScaleNormal="100" workbookViewId="0">
      <selection activeCell="F85" sqref="F85"/>
    </sheetView>
  </sheetViews>
  <sheetFormatPr defaultRowHeight="12.75"/>
  <cols>
    <col min="1" max="1" width="17.42578125" style="12" customWidth="1"/>
    <col min="2" max="2" width="5.85546875" customWidth="1"/>
    <col min="3" max="3" width="38" customWidth="1"/>
    <col min="4" max="4" width="6.7109375" customWidth="1"/>
    <col min="5" max="5" width="11.28515625" customWidth="1"/>
    <col min="6" max="6" width="14.28515625" style="3" customWidth="1"/>
    <col min="7" max="7" width="4.42578125" customWidth="1"/>
    <col min="8" max="8" width="10.5703125" style="14" customWidth="1"/>
    <col min="9" max="9" width="15" style="15" customWidth="1"/>
    <col min="10" max="13" width="9.140625" style="7" customWidth="1"/>
  </cols>
  <sheetData>
    <row r="1" spans="1:9">
      <c r="A1" s="1" t="s">
        <v>0</v>
      </c>
      <c r="B1" s="2"/>
      <c r="C1" s="2"/>
      <c r="G1" s="4" t="s">
        <v>1</v>
      </c>
      <c r="H1" s="5" t="s">
        <v>2</v>
      </c>
      <c r="I1" s="6" t="s">
        <v>3</v>
      </c>
    </row>
    <row r="2" spans="1:9" ht="13.5" thickBot="1">
      <c r="A2" s="8" t="s">
        <v>4</v>
      </c>
      <c r="B2" s="8"/>
      <c r="C2" s="8" t="s">
        <v>5</v>
      </c>
      <c r="D2" s="8"/>
      <c r="E2" s="9" t="s">
        <v>6</v>
      </c>
      <c r="F2" s="10" t="s">
        <v>7</v>
      </c>
      <c r="G2" s="11" t="s">
        <v>8</v>
      </c>
      <c r="H2" s="5" t="s">
        <v>9</v>
      </c>
      <c r="I2" s="6" t="s">
        <v>10</v>
      </c>
    </row>
    <row r="3" spans="1:9" ht="21" customHeight="1" thickTop="1">
      <c r="A3" s="12" t="s">
        <v>11</v>
      </c>
      <c r="C3" t="s">
        <v>12</v>
      </c>
      <c r="E3" t="s">
        <v>13</v>
      </c>
      <c r="F3" s="13"/>
      <c r="G3">
        <v>1</v>
      </c>
      <c r="H3" s="14">
        <f>IF(F3&gt;0,,1)</f>
        <v>1</v>
      </c>
      <c r="I3" s="15" t="str">
        <f>IF(OR(F3&lt;300,F3&gt;2850),"CHECK","-")</f>
        <v>CHECK</v>
      </c>
    </row>
    <row r="4" spans="1:9">
      <c r="C4" t="s">
        <v>14</v>
      </c>
      <c r="E4" t="s">
        <v>15</v>
      </c>
      <c r="F4" s="13"/>
      <c r="G4">
        <f>G3+1</f>
        <v>2</v>
      </c>
      <c r="H4" s="14">
        <f>IF(F4&gt;0,,1)</f>
        <v>1</v>
      </c>
      <c r="I4" s="15" t="str">
        <f>IF(OR(F4&lt;5,F4&gt;30),"CHECK","-")</f>
        <v>CHECK</v>
      </c>
    </row>
    <row r="5" spans="1:9">
      <c r="C5" t="s">
        <v>16</v>
      </c>
      <c r="E5" t="s">
        <v>17</v>
      </c>
      <c r="F5" s="13"/>
      <c r="G5">
        <v>3</v>
      </c>
      <c r="H5" s="14">
        <f>IF(F5&gt;0,,1)</f>
        <v>1</v>
      </c>
      <c r="I5" s="15" t="str">
        <f>IF(OR(F5&lt;5,F5&gt;15),"CHECK","-")</f>
        <v>CHECK</v>
      </c>
    </row>
    <row r="6" spans="1:9">
      <c r="C6" t="s">
        <v>18</v>
      </c>
      <c r="E6" t="s">
        <v>19</v>
      </c>
      <c r="F6" s="13"/>
      <c r="G6">
        <f>G5+1</f>
        <v>4</v>
      </c>
      <c r="H6" s="14">
        <f>IF(F6&gt;0,,1)</f>
        <v>1</v>
      </c>
      <c r="I6" s="15" t="str">
        <f>IF(OR(F6&lt;5,F6&gt;15),"CHECK","-")</f>
        <v>CHECK</v>
      </c>
    </row>
    <row r="7" spans="1:9">
      <c r="C7" t="s">
        <v>20</v>
      </c>
      <c r="E7" t="s">
        <v>21</v>
      </c>
      <c r="F7" s="13"/>
      <c r="G7">
        <f>G6+1</f>
        <v>5</v>
      </c>
      <c r="H7" s="14">
        <f>IF(F7&gt;0,,1)</f>
        <v>1</v>
      </c>
      <c r="I7" s="15" t="str">
        <f>IF(OR(F7&lt;5,F7&gt;15),"CHECK","-")</f>
        <v>CHECK</v>
      </c>
    </row>
    <row r="8" spans="1:9" ht="13.5" customHeight="1" thickBot="1">
      <c r="A8" s="8"/>
      <c r="B8" s="16"/>
      <c r="C8" s="8" t="s">
        <v>22</v>
      </c>
      <c r="D8" s="16"/>
      <c r="E8" s="16"/>
      <c r="F8" s="17">
        <f>SUM(F3:F7)</f>
        <v>0</v>
      </c>
    </row>
    <row r="9" spans="1:9" ht="21" customHeight="1" thickTop="1">
      <c r="A9" s="12" t="s">
        <v>23</v>
      </c>
      <c r="C9" t="s">
        <v>24</v>
      </c>
      <c r="E9" t="s">
        <v>25</v>
      </c>
      <c r="F9" s="13"/>
      <c r="G9">
        <v>6</v>
      </c>
      <c r="H9" s="14">
        <f>IF(F9&gt;0,,1)</f>
        <v>1</v>
      </c>
      <c r="I9" s="15" t="str">
        <f>IF(OR(F9&lt;15,F9&gt;1600),"CHECK","-")</f>
        <v>CHECK</v>
      </c>
    </row>
    <row r="10" spans="1:9" ht="21" customHeight="1">
      <c r="C10" t="s">
        <v>26</v>
      </c>
      <c r="E10" t="s">
        <v>27</v>
      </c>
      <c r="F10" s="13"/>
      <c r="G10">
        <v>7</v>
      </c>
      <c r="H10" s="14">
        <f>IF(F10&gt;0,,1)</f>
        <v>1</v>
      </c>
      <c r="I10" s="15" t="str">
        <f>IF(OR(F10&lt;9,F10&gt;25),"CHECK","-")</f>
        <v>CHECK</v>
      </c>
    </row>
    <row r="11" spans="1:9" ht="13.5" customHeight="1" thickBot="1">
      <c r="A11" s="8"/>
      <c r="B11" s="16"/>
      <c r="C11" s="8" t="s">
        <v>28</v>
      </c>
      <c r="D11" s="16"/>
      <c r="E11" s="16"/>
      <c r="F11" s="17">
        <f>SUM(F9:F10)</f>
        <v>0</v>
      </c>
    </row>
    <row r="12" spans="1:9" ht="13.5" thickTop="1">
      <c r="A12" s="12" t="s">
        <v>29</v>
      </c>
      <c r="C12" s="18" t="s">
        <v>30</v>
      </c>
      <c r="E12" t="s">
        <v>31</v>
      </c>
      <c r="F12" s="13"/>
      <c r="G12">
        <f>G10+1</f>
        <v>8</v>
      </c>
      <c r="H12" s="14">
        <f>IF(F12&gt;0,,1)</f>
        <v>1</v>
      </c>
      <c r="I12" s="15" t="str">
        <f>IF(OR(F12&lt;50,F12&gt;60),"CHECK","-")</f>
        <v>CHECK</v>
      </c>
    </row>
    <row r="13" spans="1:9">
      <c r="C13" t="s">
        <v>32</v>
      </c>
      <c r="E13" t="s">
        <v>33</v>
      </c>
      <c r="F13" s="13"/>
      <c r="G13">
        <f>G12+1</f>
        <v>9</v>
      </c>
      <c r="H13" s="14">
        <f>IF(F13&gt;0,,1)</f>
        <v>1</v>
      </c>
      <c r="I13" s="15" t="str">
        <f>IF(OR(F13&lt;500,F13&gt;1200),"CHECK","-")</f>
        <v>CHECK</v>
      </c>
    </row>
    <row r="14" spans="1:9">
      <c r="C14" t="s">
        <v>34</v>
      </c>
      <c r="E14" t="s">
        <v>35</v>
      </c>
      <c r="F14" s="13"/>
      <c r="G14">
        <f>G13+1</f>
        <v>10</v>
      </c>
      <c r="H14" s="14">
        <f>IF(F14&gt;0,,1)</f>
        <v>1</v>
      </c>
      <c r="I14" s="15" t="str">
        <f>IF(OR(F14&lt;550,F14&gt;1600),"CHECK","-")</f>
        <v>CHECK</v>
      </c>
    </row>
    <row r="15" spans="1:9" ht="13.5" thickBot="1">
      <c r="A15" s="8"/>
      <c r="B15" s="16"/>
      <c r="C15" s="8" t="s">
        <v>36</v>
      </c>
      <c r="D15" s="16"/>
      <c r="E15" s="16"/>
      <c r="F15" s="17">
        <f>SUM(F12:F14)</f>
        <v>0</v>
      </c>
    </row>
    <row r="16" spans="1:9" ht="21" customHeight="1" thickTop="1">
      <c r="A16" s="12" t="s">
        <v>37</v>
      </c>
      <c r="C16" t="s">
        <v>38</v>
      </c>
      <c r="E16" t="s">
        <v>39</v>
      </c>
      <c r="F16" s="13"/>
      <c r="G16">
        <f>G14+1</f>
        <v>11</v>
      </c>
      <c r="H16" s="14">
        <f>IF(F16&gt;0,,1)</f>
        <v>1</v>
      </c>
      <c r="I16" s="15" t="str">
        <f>IF(OR(F16&lt;100,F16&gt;400),"CHECK","-")</f>
        <v>CHECK</v>
      </c>
    </row>
    <row r="17" spans="1:10" ht="13.5" customHeight="1" thickBot="1">
      <c r="A17" s="8"/>
      <c r="B17" s="16"/>
      <c r="C17" s="8" t="s">
        <v>40</v>
      </c>
      <c r="D17" s="16"/>
      <c r="E17" s="16"/>
      <c r="F17" s="17">
        <f>SUM(F16)</f>
        <v>0</v>
      </c>
    </row>
    <row r="18" spans="1:10" ht="21" customHeight="1" thickTop="1">
      <c r="A18" s="12" t="s">
        <v>41</v>
      </c>
      <c r="C18" t="s">
        <v>42</v>
      </c>
      <c r="E18" t="s">
        <v>43</v>
      </c>
      <c r="F18" s="13"/>
      <c r="G18">
        <f>G16+1</f>
        <v>12</v>
      </c>
      <c r="H18" s="14">
        <f>IF(F18&gt;0,,1)</f>
        <v>1</v>
      </c>
      <c r="I18" s="15" t="str">
        <f>IF(OR(F18&lt;200,F18&gt;550),"CHECK","-")</f>
        <v>CHECK</v>
      </c>
    </row>
    <row r="19" spans="1:10" ht="12.75" customHeight="1">
      <c r="C19" t="s">
        <v>44</v>
      </c>
      <c r="E19" t="s">
        <v>45</v>
      </c>
      <c r="F19" s="13"/>
      <c r="G19">
        <f>G18+1</f>
        <v>13</v>
      </c>
      <c r="H19" s="14">
        <f>IF(F19&gt;0,,1)</f>
        <v>1</v>
      </c>
      <c r="I19" s="15" t="str">
        <f>IF(OR(F19&lt;10,F19&gt;100),"CHECK","-")</f>
        <v>CHECK</v>
      </c>
    </row>
    <row r="20" spans="1:10" ht="13.5" thickBot="1">
      <c r="A20" s="8"/>
      <c r="B20" s="16"/>
      <c r="C20" s="8" t="s">
        <v>46</v>
      </c>
      <c r="D20" s="16"/>
      <c r="E20" s="16"/>
      <c r="F20" s="17">
        <f>SUM(F18:F19)</f>
        <v>0</v>
      </c>
    </row>
    <row r="21" spans="1:10" ht="21" customHeight="1" thickTop="1">
      <c r="A21" s="12" t="s">
        <v>47</v>
      </c>
      <c r="C21" t="s">
        <v>48</v>
      </c>
      <c r="E21" s="18" t="s">
        <v>49</v>
      </c>
      <c r="F21" s="13"/>
      <c r="G21">
        <v>14</v>
      </c>
      <c r="H21" s="14">
        <f>IF(F21&gt;0,,1)</f>
        <v>1</v>
      </c>
      <c r="I21" s="15" t="str">
        <f>IF(OR(F21&lt;140,F21&gt;320),"CHECK","-")</f>
        <v>CHECK</v>
      </c>
      <c r="J21" s="19"/>
    </row>
    <row r="22" spans="1:10" ht="12.75" customHeight="1">
      <c r="C22" t="s">
        <v>50</v>
      </c>
      <c r="E22" t="s">
        <v>51</v>
      </c>
      <c r="F22" s="13"/>
      <c r="G22">
        <v>15</v>
      </c>
      <c r="H22" s="14">
        <f>IF(F22&gt;0,,1)</f>
        <v>1</v>
      </c>
      <c r="I22" s="15" t="str">
        <f>IF(OR(F22&lt;10,F22&gt;100),"CHECK","-")</f>
        <v>CHECK</v>
      </c>
    </row>
    <row r="23" spans="1:10" ht="13.5" thickBot="1">
      <c r="A23" s="8"/>
      <c r="B23" s="16"/>
      <c r="C23" s="8" t="s">
        <v>52</v>
      </c>
      <c r="D23" s="16"/>
      <c r="E23" s="16"/>
      <c r="F23" s="17">
        <f>SUM(F21:F22)</f>
        <v>0</v>
      </c>
    </row>
    <row r="24" spans="1:10" ht="21" customHeight="1" thickTop="1">
      <c r="A24" s="12" t="s">
        <v>53</v>
      </c>
      <c r="C24" t="s">
        <v>54</v>
      </c>
      <c r="E24" t="s">
        <v>55</v>
      </c>
      <c r="F24" s="13"/>
      <c r="G24">
        <v>16</v>
      </c>
      <c r="H24" s="14">
        <f>IF(F24&gt;0,,1)</f>
        <v>1</v>
      </c>
      <c r="I24" s="15" t="str">
        <f>IF(OR(F24&lt;2700,F24&gt;3400),"CHECK","-")</f>
        <v>CHECK</v>
      </c>
      <c r="J24" s="7" t="s">
        <v>56</v>
      </c>
    </row>
    <row r="25" spans="1:10" ht="12.75" customHeight="1">
      <c r="C25" t="s">
        <v>57</v>
      </c>
      <c r="E25" t="s">
        <v>58</v>
      </c>
      <c r="F25" s="13"/>
      <c r="G25">
        <f>G24+1</f>
        <v>17</v>
      </c>
      <c r="H25" s="14">
        <f>IF(F25&gt;0,,1)</f>
        <v>1</v>
      </c>
      <c r="I25" s="15" t="str">
        <f>IF(OR(F25&lt;5,F25&gt;35),"CHECK","-")</f>
        <v>CHECK</v>
      </c>
      <c r="J25" s="7" t="s">
        <v>59</v>
      </c>
    </row>
    <row r="26" spans="1:10" ht="12.75" customHeight="1">
      <c r="C26" t="s">
        <v>60</v>
      </c>
      <c r="E26" t="s">
        <v>61</v>
      </c>
      <c r="F26" s="13"/>
      <c r="G26">
        <f>G25+1</f>
        <v>18</v>
      </c>
      <c r="H26" s="14">
        <f>IF(F26&gt;0,,1)</f>
        <v>1</v>
      </c>
      <c r="I26" s="15" t="str">
        <f>IF(OR(F26&lt;5,F26&gt;40),"CHECK","-")</f>
        <v>CHECK</v>
      </c>
      <c r="J26" s="7" t="s">
        <v>59</v>
      </c>
    </row>
    <row r="27" spans="1:10" ht="13.5" thickBot="1">
      <c r="A27" s="8"/>
      <c r="B27" s="16"/>
      <c r="C27" s="8" t="s">
        <v>62</v>
      </c>
      <c r="D27" s="16"/>
      <c r="E27" s="16"/>
      <c r="F27" s="17">
        <f>SUM(F24:F26)</f>
        <v>0</v>
      </c>
    </row>
    <row r="28" spans="1:10" ht="21" customHeight="1" thickTop="1">
      <c r="A28" s="12" t="s">
        <v>53</v>
      </c>
      <c r="C28" s="18" t="s">
        <v>63</v>
      </c>
      <c r="E28" t="s">
        <v>64</v>
      </c>
      <c r="F28" s="13"/>
      <c r="G28">
        <v>19</v>
      </c>
      <c r="H28" s="14">
        <f>IF(F28&gt;0,,1)</f>
        <v>1</v>
      </c>
      <c r="I28" s="15" t="str">
        <f>IF(OR(F28&lt;8.5,F28&gt;90),"CHECK","-")</f>
        <v>CHECK</v>
      </c>
    </row>
    <row r="29" spans="1:10">
      <c r="A29" s="20"/>
      <c r="B29" s="21"/>
      <c r="C29" t="s">
        <v>65</v>
      </c>
      <c r="E29" t="s">
        <v>66</v>
      </c>
      <c r="F29" s="13"/>
      <c r="G29">
        <v>20</v>
      </c>
      <c r="H29" s="14">
        <f>IF(F29&gt;0,,1)</f>
        <v>1</v>
      </c>
      <c r="I29" s="15" t="str">
        <f>IF(OR(F29&lt;10,F29&gt;45),"CHECK","-")</f>
        <v>CHECK</v>
      </c>
    </row>
    <row r="30" spans="1:10">
      <c r="A30" s="22"/>
      <c r="C30" t="s">
        <v>67</v>
      </c>
      <c r="E30" t="s">
        <v>68</v>
      </c>
      <c r="F30" s="13"/>
      <c r="G30">
        <f>G29+1</f>
        <v>21</v>
      </c>
      <c r="H30" s="14">
        <f>IF(F30&gt;0,,1)</f>
        <v>1</v>
      </c>
      <c r="I30" s="15" t="str">
        <f>IF(OR(F30&lt;1,F30&gt;15),"CHECK","-")</f>
        <v>CHECK</v>
      </c>
    </row>
    <row r="31" spans="1:10">
      <c r="C31" t="s">
        <v>69</v>
      </c>
      <c r="E31" t="s">
        <v>70</v>
      </c>
      <c r="F31" s="13"/>
      <c r="G31">
        <f>G30+1</f>
        <v>22</v>
      </c>
      <c r="H31" s="14">
        <f>IF(F31&gt;0,,1)</f>
        <v>1</v>
      </c>
      <c r="I31" s="15" t="str">
        <f>IF(OR(F31&lt;1,F31&gt;15),"CHECK","-")</f>
        <v>CHECK</v>
      </c>
    </row>
    <row r="32" spans="1:10">
      <c r="A32" s="22"/>
    </row>
    <row r="33" spans="1:10" ht="13.5" thickBot="1">
      <c r="A33" s="8"/>
      <c r="B33" s="16"/>
      <c r="C33" s="8" t="s">
        <v>62</v>
      </c>
      <c r="D33" s="16"/>
      <c r="E33" s="16"/>
      <c r="F33" s="17">
        <f>SUM(F28:F31)</f>
        <v>0</v>
      </c>
    </row>
    <row r="34" spans="1:10" ht="21" customHeight="1" thickTop="1">
      <c r="A34" s="12" t="s">
        <v>71</v>
      </c>
      <c r="C34" s="18" t="s">
        <v>72</v>
      </c>
      <c r="E34" s="18" t="s">
        <v>73</v>
      </c>
      <c r="F34" s="13"/>
      <c r="G34">
        <v>23</v>
      </c>
      <c r="H34" s="14">
        <f>IF(F34&gt;0,,1)</f>
        <v>1</v>
      </c>
      <c r="I34" s="15" t="str">
        <f>IF(OR(F34&lt;8,F34&gt;10),"CHECK","-")</f>
        <v>CHECK</v>
      </c>
      <c r="J34" s="19"/>
    </row>
    <row r="35" spans="1:10" ht="21" customHeight="1">
      <c r="C35" s="18" t="s">
        <v>74</v>
      </c>
      <c r="E35" s="18" t="s">
        <v>75</v>
      </c>
      <c r="F35" s="13"/>
      <c r="G35">
        <v>24</v>
      </c>
      <c r="H35" s="14">
        <f>IF(F35&gt;0,,1)</f>
        <v>1</v>
      </c>
      <c r="I35" s="15" t="str">
        <f>IF(OR(F35&lt;1200,F35&gt;1550),"CHECK","-")</f>
        <v>CHECK</v>
      </c>
    </row>
    <row r="36" spans="1:10" ht="12.75" customHeight="1">
      <c r="C36" t="s">
        <v>76</v>
      </c>
      <c r="E36" t="s">
        <v>77</v>
      </c>
      <c r="F36" s="13"/>
      <c r="G36">
        <v>25</v>
      </c>
      <c r="H36" s="14">
        <f>IF(F36&gt;0,,1)</f>
        <v>1</v>
      </c>
      <c r="I36" s="15" t="str">
        <f>IF(OR(F36&lt;1000,F36&gt;1400),"CHECK","-")</f>
        <v>CHECK</v>
      </c>
    </row>
    <row r="37" spans="1:10">
      <c r="C37" t="s">
        <v>78</v>
      </c>
      <c r="E37" t="s">
        <v>79</v>
      </c>
      <c r="F37" s="13"/>
      <c r="G37">
        <v>26</v>
      </c>
      <c r="H37" s="14">
        <f>IF(F37&gt;0,,1)</f>
        <v>1</v>
      </c>
      <c r="I37" s="15" t="str">
        <f>IF(OR(F37&lt;1000,F37&gt;3000),"CHECK","-")</f>
        <v>CHECK</v>
      </c>
    </row>
    <row r="38" spans="1:10" ht="13.5" thickBot="1">
      <c r="A38" s="8"/>
      <c r="B38" s="16"/>
      <c r="C38" s="8" t="s">
        <v>80</v>
      </c>
      <c r="D38" s="16"/>
      <c r="E38" s="16"/>
      <c r="F38" s="17">
        <f>SUM(F34:F37)</f>
        <v>0</v>
      </c>
    </row>
    <row r="39" spans="1:10" ht="21" customHeight="1" thickTop="1">
      <c r="A39" s="12" t="s">
        <v>81</v>
      </c>
      <c r="C39" t="s">
        <v>82</v>
      </c>
      <c r="E39" t="s">
        <v>83</v>
      </c>
      <c r="F39" s="13"/>
      <c r="G39">
        <f>G37+1</f>
        <v>27</v>
      </c>
      <c r="H39" s="14">
        <f t="shared" ref="H39:H83" si="0">IF(F39&gt;0,,1)</f>
        <v>1</v>
      </c>
      <c r="I39" s="15" t="str">
        <f>IF(OR(F39&lt;1,F39&gt;15),"CHECK","-")</f>
        <v>CHECK</v>
      </c>
    </row>
    <row r="40" spans="1:10">
      <c r="C40" t="s">
        <v>84</v>
      </c>
      <c r="E40" t="s">
        <v>85</v>
      </c>
      <c r="F40" s="13"/>
      <c r="G40">
        <f t="shared" ref="G40:G83" si="1">G39+1</f>
        <v>28</v>
      </c>
      <c r="H40" s="14">
        <f t="shared" si="0"/>
        <v>1</v>
      </c>
      <c r="I40" s="15" t="str">
        <f>IF(OR(F40&lt;70,F40&gt;150),"CHECK","-")</f>
        <v>CHECK</v>
      </c>
    </row>
    <row r="41" spans="1:10">
      <c r="C41" t="s">
        <v>86</v>
      </c>
      <c r="E41" t="s">
        <v>87</v>
      </c>
      <c r="F41" s="13"/>
      <c r="G41">
        <f t="shared" si="1"/>
        <v>29</v>
      </c>
      <c r="H41" s="14">
        <f t="shared" si="0"/>
        <v>1</v>
      </c>
      <c r="I41" s="15" t="str">
        <f>IF(OR(F41&lt;15,F41&gt;50),"CHECK","-")</f>
        <v>CHECK</v>
      </c>
    </row>
    <row r="42" spans="1:10">
      <c r="C42" t="s">
        <v>88</v>
      </c>
      <c r="E42" t="s">
        <v>89</v>
      </c>
      <c r="F42" s="13"/>
      <c r="G42">
        <f t="shared" si="1"/>
        <v>30</v>
      </c>
      <c r="H42" s="14">
        <f t="shared" si="0"/>
        <v>1</v>
      </c>
      <c r="I42" s="15" t="str">
        <f>IF(OR(F42&lt;9,F42&gt;20),"CHECK","-")</f>
        <v>CHECK</v>
      </c>
    </row>
    <row r="43" spans="1:10">
      <c r="C43" t="s">
        <v>90</v>
      </c>
      <c r="E43" t="s">
        <v>91</v>
      </c>
      <c r="F43" s="13"/>
      <c r="G43">
        <f t="shared" si="1"/>
        <v>31</v>
      </c>
      <c r="H43" s="14">
        <f t="shared" si="0"/>
        <v>1</v>
      </c>
      <c r="I43" s="15" t="str">
        <f>IF(OR(F43&lt;9,F43&gt;15),"CHECK","-")</f>
        <v>CHECK</v>
      </c>
    </row>
    <row r="44" spans="1:10">
      <c r="C44" t="s">
        <v>92</v>
      </c>
      <c r="E44" t="s">
        <v>93</v>
      </c>
      <c r="F44" s="13"/>
      <c r="G44">
        <f t="shared" si="1"/>
        <v>32</v>
      </c>
      <c r="H44" s="14">
        <f t="shared" si="0"/>
        <v>1</v>
      </c>
      <c r="I44" s="15" t="str">
        <f>IF(OR(F44&lt;5,F44&gt;10),"CHECK","-")</f>
        <v>CHECK</v>
      </c>
    </row>
    <row r="45" spans="1:10">
      <c r="C45" t="s">
        <v>94</v>
      </c>
      <c r="E45" t="s">
        <v>95</v>
      </c>
      <c r="F45" s="13"/>
      <c r="G45">
        <f t="shared" si="1"/>
        <v>33</v>
      </c>
      <c r="H45" s="14">
        <f t="shared" si="0"/>
        <v>1</v>
      </c>
      <c r="I45" s="15" t="str">
        <f>IF(OR(F45&lt;80,F45&gt;300),"CHECK","-")</f>
        <v>CHECK</v>
      </c>
    </row>
    <row r="46" spans="1:10">
      <c r="C46" t="s">
        <v>96</v>
      </c>
      <c r="E46" t="s">
        <v>97</v>
      </c>
      <c r="F46" s="13"/>
      <c r="G46">
        <f t="shared" si="1"/>
        <v>34</v>
      </c>
      <c r="H46" s="14">
        <f t="shared" si="0"/>
        <v>1</v>
      </c>
      <c r="I46" s="15" t="str">
        <f>IF(OR(F46&lt;15,F46&gt;45),"CHECK","-")</f>
        <v>CHECK</v>
      </c>
    </row>
    <row r="47" spans="1:10">
      <c r="C47" t="s">
        <v>98</v>
      </c>
      <c r="E47" t="s">
        <v>99</v>
      </c>
      <c r="F47" s="13"/>
      <c r="G47">
        <f t="shared" si="1"/>
        <v>35</v>
      </c>
      <c r="H47" s="14">
        <f t="shared" si="0"/>
        <v>1</v>
      </c>
      <c r="I47" s="15" t="str">
        <f>IF(OR(F47&lt;135,F47&gt;325),"CHECK","-")</f>
        <v>CHECK</v>
      </c>
    </row>
    <row r="48" spans="1:10">
      <c r="C48" t="s">
        <v>100</v>
      </c>
      <c r="E48" t="s">
        <v>101</v>
      </c>
      <c r="F48" s="13"/>
      <c r="G48">
        <f t="shared" si="1"/>
        <v>36</v>
      </c>
      <c r="H48" s="14">
        <f t="shared" si="0"/>
        <v>1</v>
      </c>
      <c r="I48" s="15" t="str">
        <f>IF(OR(F48&lt;15,F48&gt;40),"CHECK","-")</f>
        <v>CHECK</v>
      </c>
    </row>
    <row r="49" spans="3:9">
      <c r="C49" t="s">
        <v>102</v>
      </c>
      <c r="E49" t="s">
        <v>103</v>
      </c>
      <c r="F49" s="13"/>
      <c r="G49">
        <f t="shared" si="1"/>
        <v>37</v>
      </c>
      <c r="H49" s="14">
        <f t="shared" si="0"/>
        <v>1</v>
      </c>
      <c r="I49" s="15" t="str">
        <f>IF(OR(F49&lt;20,F49&gt;65),"CHECK","-")</f>
        <v>CHECK</v>
      </c>
    </row>
    <row r="50" spans="3:9">
      <c r="C50" t="s">
        <v>104</v>
      </c>
      <c r="E50" t="s">
        <v>105</v>
      </c>
      <c r="F50" s="13"/>
      <c r="G50">
        <f t="shared" si="1"/>
        <v>38</v>
      </c>
      <c r="H50" s="14">
        <f t="shared" si="0"/>
        <v>1</v>
      </c>
      <c r="I50" s="15" t="str">
        <f>IF(OR(F50&lt;8,F50&gt;15),"CHECK","-")</f>
        <v>CHECK</v>
      </c>
    </row>
    <row r="51" spans="3:9">
      <c r="C51" t="s">
        <v>106</v>
      </c>
      <c r="E51" t="s">
        <v>107</v>
      </c>
      <c r="F51" s="13"/>
      <c r="G51">
        <f t="shared" si="1"/>
        <v>39</v>
      </c>
      <c r="H51" s="14">
        <f t="shared" si="0"/>
        <v>1</v>
      </c>
      <c r="I51" s="15" t="str">
        <f>IF(OR(F51&lt;10,F51&gt;20),"CHECK","-")</f>
        <v>CHECK</v>
      </c>
    </row>
    <row r="52" spans="3:9">
      <c r="C52" t="s">
        <v>108</v>
      </c>
      <c r="E52" t="s">
        <v>109</v>
      </c>
      <c r="F52" s="13"/>
      <c r="G52">
        <f t="shared" si="1"/>
        <v>40</v>
      </c>
      <c r="H52" s="14">
        <f t="shared" si="0"/>
        <v>1</v>
      </c>
      <c r="I52" s="15" t="str">
        <f>IF(OR(F52&lt;10,F52&gt;15),"CHECK","-")</f>
        <v>CHECK</v>
      </c>
    </row>
    <row r="53" spans="3:9">
      <c r="C53" t="s">
        <v>110</v>
      </c>
      <c r="E53" t="s">
        <v>111</v>
      </c>
      <c r="F53" s="13"/>
      <c r="G53">
        <f t="shared" si="1"/>
        <v>41</v>
      </c>
      <c r="H53" s="14">
        <f t="shared" si="0"/>
        <v>1</v>
      </c>
      <c r="I53" s="15" t="str">
        <f>IF(OR(F53&lt;10,F53&gt;20),"CHECK","-")</f>
        <v>CHECK</v>
      </c>
    </row>
    <row r="54" spans="3:9">
      <c r="C54" t="s">
        <v>112</v>
      </c>
      <c r="E54" t="s">
        <v>113</v>
      </c>
      <c r="F54" s="13"/>
      <c r="G54">
        <f t="shared" si="1"/>
        <v>42</v>
      </c>
      <c r="H54" s="14">
        <f t="shared" si="0"/>
        <v>1</v>
      </c>
      <c r="I54" s="15" t="str">
        <f>IF(OR(F54&lt;12,F54&gt;35),"CHECK","-")</f>
        <v>CHECK</v>
      </c>
    </row>
    <row r="55" spans="3:9">
      <c r="C55" t="s">
        <v>114</v>
      </c>
      <c r="E55" t="s">
        <v>115</v>
      </c>
      <c r="F55" s="13"/>
      <c r="G55">
        <f t="shared" si="1"/>
        <v>43</v>
      </c>
      <c r="H55" s="14">
        <f t="shared" si="0"/>
        <v>1</v>
      </c>
      <c r="I55" s="15" t="str">
        <f>IF(OR(F55&lt;20,F55&gt;90),"CHECK","-")</f>
        <v>CHECK</v>
      </c>
    </row>
    <row r="56" spans="3:9">
      <c r="C56" t="s">
        <v>116</v>
      </c>
      <c r="E56" t="s">
        <v>117</v>
      </c>
      <c r="F56" s="13"/>
      <c r="G56">
        <f t="shared" si="1"/>
        <v>44</v>
      </c>
      <c r="H56" s="14">
        <f t="shared" si="0"/>
        <v>1</v>
      </c>
      <c r="I56" s="15" t="str">
        <f>IF(OR(F56&lt;1500,F56&gt;2700),"CHECK","-")</f>
        <v>CHECK</v>
      </c>
    </row>
    <row r="57" spans="3:9">
      <c r="C57" t="s">
        <v>118</v>
      </c>
      <c r="E57" t="s">
        <v>119</v>
      </c>
      <c r="F57" s="13"/>
      <c r="G57">
        <f t="shared" si="1"/>
        <v>45</v>
      </c>
      <c r="H57" s="14">
        <f t="shared" si="0"/>
        <v>1</v>
      </c>
      <c r="I57" s="15" t="str">
        <f>IF(OR(F57&lt;25,F57&gt;60),"CHECK","-")</f>
        <v>CHECK</v>
      </c>
    </row>
    <row r="58" spans="3:9">
      <c r="C58" t="s">
        <v>120</v>
      </c>
      <c r="E58" t="s">
        <v>121</v>
      </c>
      <c r="F58" s="13"/>
      <c r="G58">
        <f t="shared" si="1"/>
        <v>46</v>
      </c>
      <c r="H58" s="14">
        <f t="shared" si="0"/>
        <v>1</v>
      </c>
      <c r="I58" s="15" t="str">
        <f>IF(OR(F58&lt;20,F58&gt;50),"CHECK","-")</f>
        <v>CHECK</v>
      </c>
    </row>
    <row r="59" spans="3:9">
      <c r="C59" t="s">
        <v>122</v>
      </c>
      <c r="E59" t="s">
        <v>123</v>
      </c>
      <c r="F59" s="13"/>
      <c r="G59">
        <f t="shared" si="1"/>
        <v>47</v>
      </c>
      <c r="H59" s="14">
        <f t="shared" si="0"/>
        <v>1</v>
      </c>
      <c r="I59" s="15" t="str">
        <f>IF(OR(F59&lt;10,F59&gt;30),"CHECK","-")</f>
        <v>CHECK</v>
      </c>
    </row>
    <row r="60" spans="3:9">
      <c r="C60" t="s">
        <v>124</v>
      </c>
      <c r="E60" t="s">
        <v>125</v>
      </c>
      <c r="F60" s="13"/>
      <c r="G60">
        <f t="shared" si="1"/>
        <v>48</v>
      </c>
      <c r="H60" s="14">
        <f t="shared" si="0"/>
        <v>1</v>
      </c>
      <c r="I60" s="15" t="str">
        <f>IF(OR(F60&lt;10,F60&gt;20),"CHECK","-")</f>
        <v>CHECK</v>
      </c>
    </row>
    <row r="61" spans="3:9">
      <c r="C61" t="s">
        <v>126</v>
      </c>
      <c r="E61" t="s">
        <v>127</v>
      </c>
      <c r="F61" s="13"/>
      <c r="G61">
        <f t="shared" si="1"/>
        <v>49</v>
      </c>
      <c r="H61" s="14">
        <f t="shared" si="0"/>
        <v>1</v>
      </c>
      <c r="I61" s="15" t="str">
        <f>IF(OR(F61&lt;10,F61&gt;30),"CHECK","-")</f>
        <v>CHECK</v>
      </c>
    </row>
    <row r="62" spans="3:9">
      <c r="C62" t="s">
        <v>128</v>
      </c>
      <c r="E62" t="s">
        <v>129</v>
      </c>
      <c r="F62" s="13"/>
      <c r="G62">
        <f t="shared" si="1"/>
        <v>50</v>
      </c>
      <c r="H62" s="14">
        <f t="shared" si="0"/>
        <v>1</v>
      </c>
      <c r="I62" s="15" t="str">
        <f>IF(OR(F62&lt;30,F62&gt;70),"CHECK","-")</f>
        <v>CHECK</v>
      </c>
    </row>
    <row r="63" spans="3:9">
      <c r="C63" t="s">
        <v>130</v>
      </c>
      <c r="E63" t="s">
        <v>131</v>
      </c>
      <c r="F63" s="13"/>
      <c r="G63">
        <f t="shared" si="1"/>
        <v>51</v>
      </c>
      <c r="H63" s="14">
        <f t="shared" si="0"/>
        <v>1</v>
      </c>
      <c r="I63" s="15" t="str">
        <f>IF(OR(F63&lt;88,F63&gt;130),"CHECK","-")</f>
        <v>CHECK</v>
      </c>
    </row>
    <row r="64" spans="3:9">
      <c r="C64" t="s">
        <v>132</v>
      </c>
      <c r="E64" t="s">
        <v>133</v>
      </c>
      <c r="F64" s="13"/>
      <c r="G64">
        <f t="shared" si="1"/>
        <v>52</v>
      </c>
      <c r="H64" s="14">
        <f t="shared" si="0"/>
        <v>1</v>
      </c>
      <c r="I64" s="15" t="str">
        <f>IF(OR(F64&lt;20,F64&gt;75),"CHECK","-")</f>
        <v>CHECK</v>
      </c>
    </row>
    <row r="65" spans="3:9">
      <c r="C65" t="s">
        <v>134</v>
      </c>
      <c r="E65" t="s">
        <v>135</v>
      </c>
      <c r="F65" s="13"/>
      <c r="G65">
        <f t="shared" si="1"/>
        <v>53</v>
      </c>
      <c r="H65" s="14">
        <f t="shared" si="0"/>
        <v>1</v>
      </c>
      <c r="I65" s="15" t="str">
        <f>IF(OR(F65&lt;10,F65&gt;25),"CHECK","-")</f>
        <v>CHECK</v>
      </c>
    </row>
    <row r="66" spans="3:9">
      <c r="C66" t="s">
        <v>136</v>
      </c>
      <c r="E66" t="s">
        <v>137</v>
      </c>
      <c r="F66" s="13"/>
      <c r="G66">
        <f t="shared" si="1"/>
        <v>54</v>
      </c>
      <c r="H66" s="14">
        <f t="shared" si="0"/>
        <v>1</v>
      </c>
      <c r="I66" s="15" t="str">
        <f>IF(OR(F66&lt;15,F66&gt;40),"CHECK","-")</f>
        <v>CHECK</v>
      </c>
    </row>
    <row r="67" spans="3:9">
      <c r="C67" t="s">
        <v>138</v>
      </c>
      <c r="E67" t="s">
        <v>139</v>
      </c>
      <c r="F67" s="13"/>
      <c r="G67">
        <f t="shared" si="1"/>
        <v>55</v>
      </c>
      <c r="H67" s="14">
        <f t="shared" si="0"/>
        <v>1</v>
      </c>
      <c r="I67" s="15" t="str">
        <f>IF(OR(F67&lt;225,F67&gt;650),"CHECK","-")</f>
        <v>CHECK</v>
      </c>
    </row>
    <row r="68" spans="3:9">
      <c r="C68" t="s">
        <v>140</v>
      </c>
      <c r="E68" t="s">
        <v>141</v>
      </c>
      <c r="F68" s="13"/>
      <c r="G68">
        <f t="shared" si="1"/>
        <v>56</v>
      </c>
      <c r="H68" s="14">
        <f t="shared" si="0"/>
        <v>1</v>
      </c>
      <c r="I68" s="15" t="str">
        <f>IF(OR(F68&lt;9.5,F68&gt;20),"CHECK","-")</f>
        <v>CHECK</v>
      </c>
    </row>
    <row r="69" spans="3:9">
      <c r="C69" t="s">
        <v>142</v>
      </c>
      <c r="E69" t="s">
        <v>143</v>
      </c>
      <c r="F69" s="13"/>
      <c r="G69">
        <f t="shared" si="1"/>
        <v>57</v>
      </c>
      <c r="H69" s="14">
        <f t="shared" si="0"/>
        <v>1</v>
      </c>
      <c r="I69" s="15" t="str">
        <f>IF(OR(F69&lt;25,F69&gt;67),"CHECK","-")</f>
        <v>CHECK</v>
      </c>
    </row>
    <row r="70" spans="3:9">
      <c r="C70" t="s">
        <v>144</v>
      </c>
      <c r="E70" t="s">
        <v>145</v>
      </c>
      <c r="F70" s="13"/>
      <c r="G70">
        <f t="shared" si="1"/>
        <v>58</v>
      </c>
      <c r="H70" s="14">
        <f t="shared" si="0"/>
        <v>1</v>
      </c>
      <c r="I70" s="15" t="str">
        <f>IF(OR(F70&lt;9,F70&gt;20),"CHECK","-")</f>
        <v>CHECK</v>
      </c>
    </row>
    <row r="71" spans="3:9">
      <c r="C71" t="s">
        <v>146</v>
      </c>
      <c r="E71" t="s">
        <v>147</v>
      </c>
      <c r="F71" s="13"/>
      <c r="G71">
        <f t="shared" si="1"/>
        <v>59</v>
      </c>
      <c r="H71" s="14">
        <f t="shared" si="0"/>
        <v>1</v>
      </c>
      <c r="I71" s="15" t="str">
        <f>IF(OR(F71&lt;275,F71&gt;650),"CHECK","-")</f>
        <v>CHECK</v>
      </c>
    </row>
    <row r="72" spans="3:9">
      <c r="C72" t="s">
        <v>148</v>
      </c>
      <c r="E72" t="s">
        <v>149</v>
      </c>
      <c r="F72" s="13"/>
      <c r="G72">
        <f t="shared" si="1"/>
        <v>60</v>
      </c>
      <c r="H72" s="14">
        <f t="shared" si="0"/>
        <v>1</v>
      </c>
      <c r="I72" s="15" t="str">
        <f>IF(OR(F72&lt;30,F72&gt;100),"CHECK","-")</f>
        <v>CHECK</v>
      </c>
    </row>
    <row r="73" spans="3:9">
      <c r="C73" t="s">
        <v>150</v>
      </c>
      <c r="E73" t="s">
        <v>151</v>
      </c>
      <c r="F73" s="13"/>
      <c r="G73">
        <f t="shared" si="1"/>
        <v>61</v>
      </c>
      <c r="H73" s="14">
        <f t="shared" si="0"/>
        <v>1</v>
      </c>
      <c r="I73" s="15" t="str">
        <f>IF(OR(F73&lt;14,F73&gt;50),"CHECK","-")</f>
        <v>CHECK</v>
      </c>
    </row>
    <row r="74" spans="3:9">
      <c r="C74" t="s">
        <v>152</v>
      </c>
      <c r="E74" t="s">
        <v>153</v>
      </c>
      <c r="F74" s="13"/>
      <c r="G74">
        <f t="shared" si="1"/>
        <v>62</v>
      </c>
      <c r="H74" s="14">
        <f t="shared" si="0"/>
        <v>1</v>
      </c>
      <c r="I74" s="15" t="str">
        <f>IF(OR(F74&lt;44,F74&gt;125),"CHECK","-")</f>
        <v>CHECK</v>
      </c>
    </row>
    <row r="75" spans="3:9">
      <c r="C75" t="s">
        <v>154</v>
      </c>
      <c r="E75" t="s">
        <v>155</v>
      </c>
      <c r="F75" s="13"/>
      <c r="G75">
        <f t="shared" si="1"/>
        <v>63</v>
      </c>
      <c r="H75" s="14">
        <f t="shared" si="0"/>
        <v>1</v>
      </c>
      <c r="I75" s="15" t="str">
        <f>IF(OR(F75&lt;20,F75&gt;80),"CHECK","-")</f>
        <v>CHECK</v>
      </c>
    </row>
    <row r="76" spans="3:9">
      <c r="C76" t="s">
        <v>156</v>
      </c>
      <c r="E76" t="s">
        <v>157</v>
      </c>
      <c r="F76" s="13"/>
      <c r="G76">
        <f t="shared" si="1"/>
        <v>64</v>
      </c>
      <c r="H76" s="14">
        <f t="shared" si="0"/>
        <v>1</v>
      </c>
      <c r="I76" s="15" t="str">
        <f>IF(OR(F76&lt;25,F76&gt;70),"CHECK","-")</f>
        <v>CHECK</v>
      </c>
    </row>
    <row r="77" spans="3:9">
      <c r="C77" t="s">
        <v>158</v>
      </c>
      <c r="E77" t="s">
        <v>159</v>
      </c>
      <c r="F77" s="13"/>
      <c r="G77">
        <f t="shared" si="1"/>
        <v>65</v>
      </c>
      <c r="H77" s="14">
        <f t="shared" si="0"/>
        <v>1</v>
      </c>
      <c r="I77" s="15" t="str">
        <f>IF(OR(F77&lt;20,F77&gt;50),"CHECK","-")</f>
        <v>CHECK</v>
      </c>
    </row>
    <row r="78" spans="3:9">
      <c r="C78" t="s">
        <v>160</v>
      </c>
      <c r="E78" t="s">
        <v>161</v>
      </c>
      <c r="F78" s="13"/>
      <c r="G78">
        <f t="shared" si="1"/>
        <v>66</v>
      </c>
      <c r="H78" s="14">
        <f t="shared" si="0"/>
        <v>1</v>
      </c>
      <c r="I78" s="15" t="str">
        <f>IF(OR(F78&lt;15,F78&gt;75),"CHECK","-")</f>
        <v>CHECK</v>
      </c>
    </row>
    <row r="79" spans="3:9">
      <c r="C79" t="s">
        <v>162</v>
      </c>
      <c r="E79" t="s">
        <v>163</v>
      </c>
      <c r="F79" s="13"/>
      <c r="G79">
        <f t="shared" si="1"/>
        <v>67</v>
      </c>
      <c r="H79" s="14">
        <f t="shared" si="0"/>
        <v>1</v>
      </c>
      <c r="I79" s="15" t="str">
        <f>IF(OR(F79&lt;50,F79&gt;100),"CHECK","-")</f>
        <v>CHECK</v>
      </c>
    </row>
    <row r="80" spans="3:9">
      <c r="C80" t="s">
        <v>164</v>
      </c>
      <c r="E80" t="s">
        <v>165</v>
      </c>
      <c r="F80" s="13"/>
      <c r="G80">
        <f t="shared" si="1"/>
        <v>68</v>
      </c>
      <c r="H80" s="14">
        <f t="shared" si="0"/>
        <v>1</v>
      </c>
      <c r="I80" s="15" t="str">
        <f>IF(OR(F80&lt;40,F80&gt;120),"CHECK","-")</f>
        <v>CHECK</v>
      </c>
    </row>
    <row r="81" spans="1:9">
      <c r="C81" t="s">
        <v>166</v>
      </c>
      <c r="E81" t="s">
        <v>167</v>
      </c>
      <c r="F81" s="13"/>
      <c r="G81">
        <f t="shared" si="1"/>
        <v>69</v>
      </c>
      <c r="H81" s="14">
        <f t="shared" si="0"/>
        <v>1</v>
      </c>
      <c r="I81" s="15" t="str">
        <f>IF(OR(F81&lt;48,F81&gt;150),"CHECK","-")</f>
        <v>CHECK</v>
      </c>
    </row>
    <row r="82" spans="1:9">
      <c r="C82" t="s">
        <v>168</v>
      </c>
      <c r="E82" t="s">
        <v>169</v>
      </c>
      <c r="F82" s="13"/>
      <c r="G82">
        <f t="shared" si="1"/>
        <v>70</v>
      </c>
      <c r="H82" s="14">
        <f t="shared" si="0"/>
        <v>1</v>
      </c>
      <c r="I82" s="15" t="str">
        <f>IF(OR(F82&lt;7.5,F82&gt;25),"CHECK","-")</f>
        <v>CHECK</v>
      </c>
    </row>
    <row r="83" spans="1:9">
      <c r="C83" s="18" t="s">
        <v>208</v>
      </c>
      <c r="E83" s="18" t="s">
        <v>209</v>
      </c>
      <c r="F83" s="13"/>
      <c r="G83">
        <f t="shared" si="1"/>
        <v>71</v>
      </c>
      <c r="H83" s="14">
        <f t="shared" si="0"/>
        <v>1</v>
      </c>
      <c r="I83" s="15" t="str">
        <f>IF(OR(F83&lt;7.5,F83&gt;25),"CHECK","-")</f>
        <v>CHECK</v>
      </c>
    </row>
    <row r="84" spans="1:9" ht="13.5" thickBot="1">
      <c r="A84" s="8"/>
      <c r="B84" s="16"/>
      <c r="C84" s="8" t="s">
        <v>170</v>
      </c>
      <c r="D84" s="16"/>
      <c r="E84" s="16"/>
      <c r="F84" s="17">
        <f>SUM(F39:F83)</f>
        <v>0</v>
      </c>
    </row>
    <row r="85" spans="1:9" ht="21" customHeight="1" thickTop="1">
      <c r="A85" s="12" t="s">
        <v>11</v>
      </c>
      <c r="C85" t="s">
        <v>171</v>
      </c>
      <c r="E85" t="s">
        <v>172</v>
      </c>
      <c r="F85" s="13"/>
      <c r="G85">
        <f>G83+1</f>
        <v>72</v>
      </c>
      <c r="H85" s="14">
        <f>IF(F85&gt;0,,1)</f>
        <v>1</v>
      </c>
      <c r="I85" s="15" t="str">
        <f>IF(OR(F85&lt;100,F85&gt;1253),"CHECK","-")</f>
        <v>CHECK</v>
      </c>
    </row>
    <row r="86" spans="1:9" ht="12.75" customHeight="1">
      <c r="A86" s="12" t="s">
        <v>37</v>
      </c>
      <c r="C86" t="s">
        <v>173</v>
      </c>
    </row>
    <row r="87" spans="1:9" ht="12.75" customHeight="1">
      <c r="A87" s="12" t="s">
        <v>53</v>
      </c>
    </row>
    <row r="88" spans="1:9">
      <c r="A88" s="12" t="s">
        <v>71</v>
      </c>
    </row>
    <row r="89" spans="1:9" ht="13.5" thickBot="1">
      <c r="A89" s="8" t="s">
        <v>81</v>
      </c>
      <c r="B89" s="16"/>
      <c r="C89" s="16"/>
      <c r="D89" s="16"/>
      <c r="E89" s="16"/>
      <c r="F89" s="17"/>
    </row>
    <row r="90" spans="1:9" ht="13.5" thickTop="1">
      <c r="A90" s="20"/>
      <c r="D90" s="23" t="s">
        <v>174</v>
      </c>
      <c r="E90" s="24"/>
      <c r="F90" s="25">
        <f>F85+F84+F38+F33+F27+F23+F20+F17+F15+F11+F8</f>
        <v>0</v>
      </c>
      <c r="H90" s="14">
        <f>SUM(H3:H89)</f>
        <v>72</v>
      </c>
    </row>
    <row r="92" spans="1:9">
      <c r="B92" s="20" t="s">
        <v>175</v>
      </c>
    </row>
    <row r="93" spans="1:9">
      <c r="B93" s="20"/>
    </row>
    <row r="94" spans="1:9">
      <c r="D94" s="24" t="s">
        <v>176</v>
      </c>
      <c r="F94" s="26" t="s">
        <v>7</v>
      </c>
    </row>
    <row r="95" spans="1:9">
      <c r="C95" s="27"/>
      <c r="D95" s="27" t="s">
        <v>11</v>
      </c>
      <c r="E95" s="28"/>
      <c r="F95" s="29">
        <f>ROUND(F85/5,2)+F8</f>
        <v>0</v>
      </c>
    </row>
    <row r="96" spans="1:9">
      <c r="C96" s="12"/>
      <c r="D96" s="12" t="s">
        <v>23</v>
      </c>
      <c r="F96" s="29">
        <f>F11</f>
        <v>0</v>
      </c>
    </row>
    <row r="97" spans="1:6">
      <c r="C97" s="12"/>
      <c r="D97" s="12" t="s">
        <v>29</v>
      </c>
      <c r="F97" s="29">
        <f>F15</f>
        <v>0</v>
      </c>
    </row>
    <row r="98" spans="1:6">
      <c r="C98" s="12"/>
      <c r="D98" s="12" t="s">
        <v>37</v>
      </c>
      <c r="F98" s="29">
        <f>ROUND(F85/5,2)+F17</f>
        <v>0</v>
      </c>
    </row>
    <row r="99" spans="1:6">
      <c r="C99" s="12"/>
      <c r="D99" s="12" t="s">
        <v>41</v>
      </c>
      <c r="F99" s="29">
        <f>F20</f>
        <v>0</v>
      </c>
    </row>
    <row r="100" spans="1:6">
      <c r="C100" s="12"/>
      <c r="D100" s="12" t="s">
        <v>47</v>
      </c>
      <c r="F100" s="29">
        <f>F23</f>
        <v>0</v>
      </c>
    </row>
    <row r="101" spans="1:6">
      <c r="C101" s="12"/>
      <c r="D101" s="12" t="s">
        <v>53</v>
      </c>
      <c r="F101" s="29">
        <f>F27</f>
        <v>0</v>
      </c>
    </row>
    <row r="102" spans="1:6">
      <c r="C102" s="12"/>
      <c r="D102" s="12" t="s">
        <v>53</v>
      </c>
      <c r="F102" s="29">
        <f>ROUND(F85/5,2)+F33</f>
        <v>0</v>
      </c>
    </row>
    <row r="103" spans="1:6">
      <c r="C103" s="12"/>
      <c r="D103" s="12" t="s">
        <v>71</v>
      </c>
      <c r="F103" s="30">
        <f>ROUND(F85/5,2)+F38</f>
        <v>0</v>
      </c>
    </row>
    <row r="104" spans="1:6">
      <c r="C104" s="12"/>
      <c r="D104" s="12" t="s">
        <v>81</v>
      </c>
      <c r="F104" s="30">
        <f>ROUND(F85/5,2)+F84</f>
        <v>0</v>
      </c>
    </row>
    <row r="105" spans="1:6">
      <c r="C105" s="12"/>
      <c r="F105" s="29"/>
    </row>
    <row r="106" spans="1:6">
      <c r="C106" s="12"/>
      <c r="D106" s="12" t="s">
        <v>177</v>
      </c>
      <c r="E106" s="24"/>
      <c r="F106" s="29">
        <f>SUM(F95:F105)</f>
        <v>0</v>
      </c>
    </row>
    <row r="107" spans="1:6">
      <c r="C107" s="12"/>
      <c r="D107" s="12"/>
      <c r="E107" s="24"/>
      <c r="F107" s="29"/>
    </row>
    <row r="108" spans="1:6">
      <c r="A108" s="12" t="s">
        <v>207</v>
      </c>
      <c r="C108" s="12"/>
      <c r="D108" s="31" t="s">
        <v>178</v>
      </c>
      <c r="F108" s="29"/>
    </row>
    <row r="109" spans="1:6">
      <c r="C109" s="22"/>
      <c r="D109" s="12"/>
      <c r="E109" s="24"/>
      <c r="F109" s="29"/>
    </row>
    <row r="110" spans="1:6">
      <c r="C110" s="12"/>
      <c r="D110" s="12"/>
      <c r="E110" s="24"/>
      <c r="F110" s="29"/>
    </row>
    <row r="111" spans="1:6">
      <c r="C111" s="12"/>
      <c r="D111" s="12"/>
      <c r="E111" s="24"/>
      <c r="F111" s="29"/>
    </row>
    <row r="112" spans="1:6">
      <c r="C112" s="12"/>
      <c r="D112" s="12"/>
      <c r="E112" s="24"/>
      <c r="F112" s="29"/>
    </row>
    <row r="113" spans="3:6">
      <c r="C113" s="12"/>
      <c r="D113" s="12"/>
      <c r="E113" s="24"/>
      <c r="F113" s="29"/>
    </row>
    <row r="114" spans="3:6">
      <c r="C114" s="12"/>
      <c r="D114" s="12"/>
      <c r="E114" s="24"/>
      <c r="F114" s="29"/>
    </row>
    <row r="115" spans="3:6">
      <c r="C115" s="12"/>
      <c r="D115" s="12"/>
      <c r="E115" s="24"/>
      <c r="F115" s="29"/>
    </row>
    <row r="116" spans="3:6">
      <c r="C116" s="12"/>
      <c r="D116" s="12"/>
      <c r="E116" s="24"/>
      <c r="F116" s="29"/>
    </row>
    <row r="117" spans="3:6">
      <c r="C117" s="12"/>
      <c r="D117" s="12"/>
      <c r="E117" s="24"/>
      <c r="F117" s="29"/>
    </row>
    <row r="118" spans="3:6">
      <c r="C118" s="12"/>
      <c r="D118" s="12"/>
      <c r="E118" s="24"/>
      <c r="F118" s="29"/>
    </row>
    <row r="119" spans="3:6">
      <c r="C119" s="12"/>
      <c r="D119" s="12"/>
      <c r="E119" s="24"/>
      <c r="F119" s="29"/>
    </row>
    <row r="120" spans="3:6">
      <c r="C120" s="12"/>
      <c r="D120" s="12"/>
      <c r="E120" s="24"/>
      <c r="F120" s="29"/>
    </row>
    <row r="121" spans="3:6">
      <c r="C121" s="12"/>
      <c r="D121" s="12"/>
      <c r="E121" s="24"/>
      <c r="F121" s="29"/>
    </row>
    <row r="122" spans="3:6">
      <c r="C122" s="12"/>
      <c r="D122" s="12"/>
      <c r="E122" s="24"/>
      <c r="F122" s="29"/>
    </row>
    <row r="123" spans="3:6">
      <c r="C123" s="12"/>
      <c r="D123" s="12"/>
      <c r="E123" s="24"/>
      <c r="F123" s="29"/>
    </row>
    <row r="124" spans="3:6">
      <c r="C124" s="12"/>
      <c r="D124" s="12"/>
      <c r="E124" s="24"/>
      <c r="F124" s="29"/>
    </row>
    <row r="125" spans="3:6">
      <c r="C125" s="12"/>
      <c r="D125" s="12"/>
      <c r="E125" s="24"/>
      <c r="F125" s="29"/>
    </row>
    <row r="126" spans="3:6">
      <c r="C126" s="12"/>
      <c r="D126" s="12"/>
      <c r="E126" s="24"/>
      <c r="F126" s="29"/>
    </row>
    <row r="127" spans="3:6">
      <c r="C127" s="12"/>
      <c r="D127" s="12"/>
      <c r="E127" s="24"/>
      <c r="F127" s="29"/>
    </row>
    <row r="128" spans="3:6">
      <c r="C128" s="12"/>
      <c r="D128" s="12"/>
      <c r="E128" s="24"/>
      <c r="F128" s="29"/>
    </row>
    <row r="129" spans="1:6">
      <c r="C129" s="12"/>
      <c r="D129" s="12"/>
      <c r="E129" s="24"/>
      <c r="F129" s="29"/>
    </row>
    <row r="130" spans="1:6">
      <c r="C130" s="12"/>
      <c r="D130" s="12"/>
      <c r="E130" s="24"/>
      <c r="F130" s="29"/>
    </row>
    <row r="131" spans="1:6">
      <c r="C131" s="12"/>
      <c r="D131" s="12"/>
      <c r="E131" s="24"/>
      <c r="F131" s="29"/>
    </row>
    <row r="132" spans="1:6">
      <c r="C132" s="12"/>
      <c r="D132" s="12"/>
      <c r="E132" s="24"/>
      <c r="F132" s="29"/>
    </row>
    <row r="133" spans="1:6">
      <c r="C133" s="12"/>
      <c r="D133" s="12"/>
      <c r="E133" s="24"/>
      <c r="F133" s="24" t="s">
        <v>180</v>
      </c>
    </row>
    <row r="134" spans="1:6">
      <c r="A134" s="12" t="s">
        <v>181</v>
      </c>
      <c r="C134" s="12"/>
      <c r="E134" s="24"/>
      <c r="F134" s="29"/>
    </row>
    <row r="135" spans="1:6">
      <c r="C135" s="12"/>
      <c r="D135" s="12"/>
      <c r="E135" s="24"/>
    </row>
    <row r="136" spans="1:6">
      <c r="A136" s="32" t="s">
        <v>182</v>
      </c>
      <c r="D136" s="12"/>
    </row>
    <row r="137" spans="1:6">
      <c r="A137" s="33"/>
      <c r="D137" s="12"/>
    </row>
    <row r="138" spans="1:6" ht="21" customHeight="1">
      <c r="A138" s="33" t="s">
        <v>183</v>
      </c>
    </row>
    <row r="139" spans="1:6">
      <c r="A139" s="33"/>
    </row>
    <row r="140" spans="1:6" ht="14.25" customHeight="1">
      <c r="A140" s="33" t="s">
        <v>184</v>
      </c>
    </row>
    <row r="141" spans="1:6">
      <c r="A141" s="33" t="s">
        <v>185</v>
      </c>
    </row>
    <row r="142" spans="1:6">
      <c r="A142" s="33" t="s">
        <v>186</v>
      </c>
    </row>
    <row r="143" spans="1:6">
      <c r="A143" s="33" t="s">
        <v>187</v>
      </c>
    </row>
    <row r="144" spans="1:6">
      <c r="A144" s="33" t="s">
        <v>188</v>
      </c>
    </row>
    <row r="145" spans="1:1">
      <c r="A145" s="33"/>
    </row>
    <row r="146" spans="1:1" ht="12.75" customHeight="1">
      <c r="A146" s="32" t="s">
        <v>189</v>
      </c>
    </row>
    <row r="147" spans="1:1">
      <c r="A147" s="33" t="s">
        <v>190</v>
      </c>
    </row>
    <row r="148" spans="1:1">
      <c r="A148" s="33" t="s">
        <v>191</v>
      </c>
    </row>
    <row r="149" spans="1:1">
      <c r="A149" s="33" t="s">
        <v>192</v>
      </c>
    </row>
    <row r="150" spans="1:1">
      <c r="A150" s="33" t="s">
        <v>193</v>
      </c>
    </row>
    <row r="151" spans="1:1">
      <c r="A151" s="33"/>
    </row>
    <row r="152" spans="1:1" ht="17.25" customHeight="1">
      <c r="A152" s="32" t="s">
        <v>194</v>
      </c>
    </row>
    <row r="153" spans="1:1">
      <c r="A153" s="33" t="s">
        <v>195</v>
      </c>
    </row>
    <row r="154" spans="1:1">
      <c r="A154" s="33" t="s">
        <v>196</v>
      </c>
    </row>
    <row r="155" spans="1:1">
      <c r="A155" s="33" t="s">
        <v>197</v>
      </c>
    </row>
    <row r="156" spans="1:1">
      <c r="A156" s="33" t="s">
        <v>198</v>
      </c>
    </row>
    <row r="157" spans="1:1">
      <c r="A157" s="33" t="s">
        <v>199</v>
      </c>
    </row>
    <row r="158" spans="1:1">
      <c r="A158" s="33" t="s">
        <v>200</v>
      </c>
    </row>
    <row r="159" spans="1:1">
      <c r="A159" s="33"/>
    </row>
    <row r="160" spans="1:1" ht="13.5" customHeight="1">
      <c r="A160" s="32" t="s">
        <v>201</v>
      </c>
    </row>
    <row r="161" spans="1:1">
      <c r="A161" s="33" t="s">
        <v>202</v>
      </c>
    </row>
    <row r="162" spans="1:1">
      <c r="A162" s="33" t="s">
        <v>203</v>
      </c>
    </row>
    <row r="163" spans="1:1">
      <c r="A163" s="33" t="s">
        <v>204</v>
      </c>
    </row>
    <row r="164" spans="1:1">
      <c r="A164" s="33"/>
    </row>
    <row r="165" spans="1:1" ht="15" customHeight="1">
      <c r="A165" s="32" t="s">
        <v>205</v>
      </c>
    </row>
    <row r="166" spans="1:1">
      <c r="A166" s="33"/>
    </row>
    <row r="167" spans="1:1">
      <c r="A167" s="33" t="s">
        <v>206</v>
      </c>
    </row>
    <row r="168" spans="1:1">
      <c r="A168" s="33"/>
    </row>
    <row r="169" spans="1:1">
      <c r="A169" s="33"/>
    </row>
    <row r="170" spans="1:1">
      <c r="A170" s="33"/>
    </row>
    <row r="171" spans="1:1">
      <c r="A171" s="33"/>
    </row>
    <row r="172" spans="1:1">
      <c r="A172" s="33"/>
    </row>
    <row r="173" spans="1:1">
      <c r="A173" s="33"/>
    </row>
    <row r="174" spans="1:1">
      <c r="A174" s="33"/>
    </row>
    <row r="175" spans="1:1">
      <c r="A175" s="33"/>
    </row>
    <row r="176" spans="1:1">
      <c r="A176" s="33"/>
    </row>
    <row r="177" spans="1:1">
      <c r="A177" s="33"/>
    </row>
    <row r="178" spans="1:1">
      <c r="A178" s="33"/>
    </row>
    <row r="179" spans="1:1">
      <c r="A179" s="33"/>
    </row>
    <row r="180" spans="1:1">
      <c r="A180" s="33"/>
    </row>
    <row r="181" spans="1:1">
      <c r="A181" s="33"/>
    </row>
    <row r="182" spans="1:1">
      <c r="A182" s="33"/>
    </row>
    <row r="183" spans="1:1">
      <c r="A183" s="33"/>
    </row>
    <row r="184" spans="1:1">
      <c r="A184" s="33"/>
    </row>
    <row r="185" spans="1:1">
      <c r="A185" s="33"/>
    </row>
    <row r="186" spans="1:1">
      <c r="A186" s="33"/>
    </row>
    <row r="187" spans="1:1">
      <c r="A187" s="33"/>
    </row>
    <row r="188" spans="1:1">
      <c r="A188" s="33"/>
    </row>
    <row r="189" spans="1:1">
      <c r="A189" s="33"/>
    </row>
    <row r="190" spans="1:1">
      <c r="A190" s="33"/>
    </row>
    <row r="191" spans="1:1">
      <c r="A191" s="33"/>
    </row>
    <row r="192" spans="1:1">
      <c r="A192" s="33"/>
    </row>
    <row r="193" spans="1:1">
      <c r="A193" s="33"/>
    </row>
    <row r="194" spans="1:1">
      <c r="A194" s="33"/>
    </row>
    <row r="195" spans="1:1">
      <c r="A195" s="33"/>
    </row>
    <row r="196" spans="1:1">
      <c r="A196" s="33"/>
    </row>
    <row r="197" spans="1:1">
      <c r="A197" s="33"/>
    </row>
    <row r="198" spans="1:1">
      <c r="A198" s="33"/>
    </row>
    <row r="199" spans="1:1">
      <c r="A199" s="33"/>
    </row>
    <row r="200" spans="1:1">
      <c r="A200" s="33"/>
    </row>
    <row r="201" spans="1:1">
      <c r="A201" s="33"/>
    </row>
    <row r="202" spans="1:1">
      <c r="A202" s="33"/>
    </row>
    <row r="203" spans="1:1">
      <c r="A203" s="33"/>
    </row>
    <row r="204" spans="1:1">
      <c r="A204" s="33"/>
    </row>
    <row r="205" spans="1:1">
      <c r="A205" s="33"/>
    </row>
    <row r="206" spans="1:1">
      <c r="A206" s="33"/>
    </row>
    <row r="207" spans="1:1">
      <c r="A207" s="33"/>
    </row>
    <row r="208" spans="1:1">
      <c r="A208" s="33"/>
    </row>
    <row r="209" spans="1:1">
      <c r="A209" s="33"/>
    </row>
    <row r="210" spans="1:1">
      <c r="A210" s="33"/>
    </row>
    <row r="211" spans="1:1">
      <c r="A211" s="33"/>
    </row>
    <row r="212" spans="1:1">
      <c r="A212" s="33"/>
    </row>
    <row r="213" spans="1:1">
      <c r="A213" s="33"/>
    </row>
    <row r="214" spans="1:1">
      <c r="A214" s="33"/>
    </row>
    <row r="215" spans="1:1">
      <c r="A215" s="33"/>
    </row>
    <row r="216" spans="1:1">
      <c r="A216" s="33"/>
    </row>
    <row r="217" spans="1:1">
      <c r="A217" s="33"/>
    </row>
    <row r="218" spans="1:1">
      <c r="A218" s="33"/>
    </row>
    <row r="219" spans="1:1">
      <c r="A219" s="33"/>
    </row>
    <row r="220" spans="1:1">
      <c r="A220" s="33"/>
    </row>
    <row r="221" spans="1:1">
      <c r="A221" s="33"/>
    </row>
    <row r="222" spans="1:1">
      <c r="A222" s="33"/>
    </row>
    <row r="223" spans="1:1">
      <c r="A223" s="33"/>
    </row>
    <row r="224" spans="1:1">
      <c r="A224" s="33"/>
    </row>
    <row r="225" spans="1:1">
      <c r="A225" s="33"/>
    </row>
    <row r="226" spans="1:1">
      <c r="A226" s="33"/>
    </row>
    <row r="227" spans="1:1">
      <c r="A227" s="33"/>
    </row>
    <row r="228" spans="1:1">
      <c r="A228" s="33"/>
    </row>
    <row r="229" spans="1:1">
      <c r="A229" s="33"/>
    </row>
    <row r="230" spans="1:1">
      <c r="A230" s="33"/>
    </row>
    <row r="231" spans="1:1">
      <c r="A231" s="33"/>
    </row>
    <row r="232" spans="1:1">
      <c r="A232" s="33"/>
    </row>
    <row r="233" spans="1:1">
      <c r="A233" s="33"/>
    </row>
    <row r="234" spans="1:1">
      <c r="A234" s="33"/>
    </row>
    <row r="235" spans="1:1">
      <c r="A235" s="33"/>
    </row>
    <row r="236" spans="1:1">
      <c r="A236" s="33"/>
    </row>
    <row r="237" spans="1:1">
      <c r="A237" s="33"/>
    </row>
    <row r="238" spans="1:1">
      <c r="A238" s="33"/>
    </row>
    <row r="239" spans="1:1">
      <c r="A239" s="33"/>
    </row>
    <row r="240" spans="1:1">
      <c r="A240" s="33"/>
    </row>
    <row r="241" spans="1:1">
      <c r="A241" s="33"/>
    </row>
    <row r="242" spans="1:1">
      <c r="A242" s="33"/>
    </row>
    <row r="243" spans="1:1">
      <c r="A243" s="33"/>
    </row>
    <row r="244" spans="1:1">
      <c r="A244" s="33"/>
    </row>
    <row r="245" spans="1:1">
      <c r="A245" s="33"/>
    </row>
    <row r="246" spans="1:1">
      <c r="A246" s="33"/>
    </row>
    <row r="247" spans="1:1">
      <c r="A247" s="33"/>
    </row>
    <row r="248" spans="1:1">
      <c r="A248" s="33"/>
    </row>
    <row r="249" spans="1:1">
      <c r="A249" s="33"/>
    </row>
    <row r="250" spans="1:1">
      <c r="A250" s="33"/>
    </row>
    <row r="251" spans="1:1">
      <c r="A251" s="33"/>
    </row>
    <row r="252" spans="1:1">
      <c r="A252" s="33"/>
    </row>
    <row r="253" spans="1:1">
      <c r="A253" s="33"/>
    </row>
    <row r="254" spans="1:1">
      <c r="A254" s="33"/>
    </row>
    <row r="255" spans="1:1">
      <c r="A255" s="33"/>
    </row>
    <row r="256" spans="1:1">
      <c r="A256" s="33"/>
    </row>
    <row r="257" spans="1:1">
      <c r="A257" s="33"/>
    </row>
    <row r="258" spans="1:1">
      <c r="A258" s="33"/>
    </row>
    <row r="259" spans="1:1">
      <c r="A259" s="33"/>
    </row>
    <row r="260" spans="1:1">
      <c r="A260" s="33"/>
    </row>
    <row r="261" spans="1:1">
      <c r="A261" s="33"/>
    </row>
    <row r="262" spans="1:1">
      <c r="A262" s="33"/>
    </row>
    <row r="263" spans="1:1">
      <c r="A263" s="33"/>
    </row>
    <row r="264" spans="1:1">
      <c r="A264" s="33"/>
    </row>
    <row r="265" spans="1:1">
      <c r="A265" s="33"/>
    </row>
    <row r="266" spans="1:1">
      <c r="A266" s="33"/>
    </row>
    <row r="267" spans="1:1">
      <c r="A267" s="33"/>
    </row>
    <row r="268" spans="1:1">
      <c r="A268" s="33"/>
    </row>
    <row r="269" spans="1:1">
      <c r="A269" s="33"/>
    </row>
    <row r="270" spans="1:1">
      <c r="A270" s="33"/>
    </row>
    <row r="271" spans="1:1">
      <c r="A271" s="33"/>
    </row>
    <row r="272" spans="1:1">
      <c r="A272" s="33"/>
    </row>
    <row r="273" spans="1:1">
      <c r="A273" s="33"/>
    </row>
    <row r="274" spans="1:1">
      <c r="A274" s="33"/>
    </row>
    <row r="275" spans="1:1">
      <c r="A275" s="33"/>
    </row>
    <row r="276" spans="1:1">
      <c r="A276" s="33"/>
    </row>
    <row r="277" spans="1:1">
      <c r="A277" s="33"/>
    </row>
    <row r="278" spans="1:1">
      <c r="A278" s="33"/>
    </row>
    <row r="279" spans="1:1">
      <c r="A279" s="33"/>
    </row>
    <row r="280" spans="1:1">
      <c r="A280" s="33"/>
    </row>
    <row r="281" spans="1:1">
      <c r="A281" s="33"/>
    </row>
    <row r="282" spans="1:1">
      <c r="A282" s="33"/>
    </row>
    <row r="283" spans="1:1">
      <c r="A283" s="33"/>
    </row>
    <row r="284" spans="1:1">
      <c r="A284" s="33"/>
    </row>
    <row r="285" spans="1:1">
      <c r="A285" s="33"/>
    </row>
    <row r="286" spans="1:1">
      <c r="A286" s="33"/>
    </row>
    <row r="287" spans="1:1">
      <c r="A287" s="33"/>
    </row>
    <row r="288" spans="1:1">
      <c r="A288" s="33"/>
    </row>
    <row r="289" spans="1:1">
      <c r="A289" s="33"/>
    </row>
    <row r="290" spans="1:1">
      <c r="A290" s="33"/>
    </row>
    <row r="291" spans="1:1">
      <c r="A291" s="33"/>
    </row>
    <row r="292" spans="1:1">
      <c r="A292" s="33"/>
    </row>
    <row r="293" spans="1:1">
      <c r="A293" s="33"/>
    </row>
    <row r="294" spans="1:1">
      <c r="A294" s="33"/>
    </row>
    <row r="295" spans="1:1">
      <c r="A295" s="33"/>
    </row>
    <row r="296" spans="1:1">
      <c r="A296" s="33"/>
    </row>
    <row r="297" spans="1:1">
      <c r="A297" s="33"/>
    </row>
    <row r="298" spans="1:1">
      <c r="A298" s="33"/>
    </row>
    <row r="299" spans="1:1">
      <c r="A299" s="33"/>
    </row>
    <row r="300" spans="1:1">
      <c r="A300" s="33"/>
    </row>
    <row r="301" spans="1:1">
      <c r="A301" s="33"/>
    </row>
    <row r="302" spans="1:1">
      <c r="A302" s="33"/>
    </row>
    <row r="303" spans="1:1">
      <c r="A303" s="33"/>
    </row>
    <row r="304" spans="1:1">
      <c r="A304" s="33"/>
    </row>
    <row r="305" spans="1:1">
      <c r="A305" s="33"/>
    </row>
    <row r="306" spans="1:1">
      <c r="A306" s="33"/>
    </row>
    <row r="307" spans="1:1">
      <c r="A307" s="33"/>
    </row>
    <row r="308" spans="1:1">
      <c r="A308" s="33"/>
    </row>
    <row r="309" spans="1:1">
      <c r="A309" s="33"/>
    </row>
    <row r="310" spans="1:1">
      <c r="A310" s="33"/>
    </row>
    <row r="311" spans="1:1">
      <c r="A311" s="33"/>
    </row>
    <row r="312" spans="1:1">
      <c r="A312" s="33"/>
    </row>
    <row r="313" spans="1:1">
      <c r="A313" s="33"/>
    </row>
    <row r="314" spans="1:1">
      <c r="A314" s="33"/>
    </row>
    <row r="315" spans="1:1">
      <c r="A315" s="33"/>
    </row>
    <row r="316" spans="1:1">
      <c r="A316" s="33"/>
    </row>
    <row r="317" spans="1:1">
      <c r="A317" s="33"/>
    </row>
    <row r="318" spans="1:1">
      <c r="A318" s="33"/>
    </row>
    <row r="319" spans="1:1">
      <c r="A319" s="33"/>
    </row>
    <row r="320" spans="1:1">
      <c r="A320" s="33"/>
    </row>
    <row r="321" spans="1:1">
      <c r="A321" s="33"/>
    </row>
    <row r="322" spans="1:1">
      <c r="A322" s="33"/>
    </row>
    <row r="323" spans="1:1">
      <c r="A323" s="33"/>
    </row>
    <row r="324" spans="1:1">
      <c r="A324" s="33"/>
    </row>
    <row r="325" spans="1:1">
      <c r="A325" s="33"/>
    </row>
    <row r="326" spans="1:1">
      <c r="A326" s="33"/>
    </row>
    <row r="327" spans="1:1">
      <c r="A327" s="33"/>
    </row>
    <row r="328" spans="1:1">
      <c r="A328" s="33"/>
    </row>
    <row r="329" spans="1:1">
      <c r="A329" s="33"/>
    </row>
    <row r="330" spans="1:1">
      <c r="A330" s="33"/>
    </row>
    <row r="331" spans="1:1">
      <c r="A331" s="33"/>
    </row>
    <row r="332" spans="1:1">
      <c r="A332" s="33"/>
    </row>
    <row r="333" spans="1:1">
      <c r="A333" s="33"/>
    </row>
  </sheetData>
  <pageMargins left="0.57999999999999996" right="0.27" top="1.32" bottom="0.44" header="0.28999999999999998" footer="0.25"/>
  <pageSetup orientation="portrait" horizontalDpi="4294967292" r:id="rId1"/>
  <headerFooter alignWithMargins="0">
    <oddHeader>&amp;C&amp;"Arial,Bold"&amp;12&amp;F - &amp;A</oddHeader>
    <oddFooter>&amp;LPage &amp;P&amp;C73 ACCOUNTS UPDATED &amp;D&amp;R(HOLE PUNCH SET AT 7)</oddFooter>
  </headerFooter>
  <rowBreaks count="2" manualBreakCount="2">
    <brk id="38" max="16383" man="1"/>
    <brk id="84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33"/>
  <sheetViews>
    <sheetView topLeftCell="A7" zoomScaleNormal="100" workbookViewId="0">
      <selection activeCell="F24" sqref="F24"/>
    </sheetView>
  </sheetViews>
  <sheetFormatPr defaultRowHeight="12.75"/>
  <cols>
    <col min="1" max="1" width="17.42578125" style="12" customWidth="1"/>
    <col min="2" max="2" width="5.85546875" customWidth="1"/>
    <col min="3" max="3" width="38" customWidth="1"/>
    <col min="4" max="4" width="6.7109375" customWidth="1"/>
    <col min="5" max="5" width="11.28515625" customWidth="1"/>
    <col min="6" max="6" width="14.28515625" style="3" customWidth="1"/>
    <col min="7" max="7" width="4.42578125" customWidth="1"/>
    <col min="8" max="8" width="10.5703125" style="14" customWidth="1"/>
    <col min="9" max="9" width="15" style="15" customWidth="1"/>
    <col min="10" max="13" width="9.140625" style="7" customWidth="1"/>
  </cols>
  <sheetData>
    <row r="1" spans="1:9">
      <c r="A1" s="1" t="s">
        <v>0</v>
      </c>
      <c r="B1" s="2"/>
      <c r="C1" s="2"/>
      <c r="G1" s="4" t="s">
        <v>1</v>
      </c>
      <c r="H1" s="5" t="s">
        <v>2</v>
      </c>
      <c r="I1" s="6" t="s">
        <v>3</v>
      </c>
    </row>
    <row r="2" spans="1:9" ht="13.5" thickBot="1">
      <c r="A2" s="8" t="s">
        <v>4</v>
      </c>
      <c r="B2" s="8"/>
      <c r="C2" s="8" t="s">
        <v>5</v>
      </c>
      <c r="D2" s="8"/>
      <c r="E2" s="9" t="s">
        <v>6</v>
      </c>
      <c r="F2" s="10" t="s">
        <v>7</v>
      </c>
      <c r="G2" s="11" t="s">
        <v>8</v>
      </c>
      <c r="H2" s="5" t="s">
        <v>9</v>
      </c>
      <c r="I2" s="6" t="s">
        <v>10</v>
      </c>
    </row>
    <row r="3" spans="1:9" ht="21" customHeight="1" thickTop="1">
      <c r="A3" s="12" t="s">
        <v>11</v>
      </c>
      <c r="C3" t="s">
        <v>12</v>
      </c>
      <c r="E3" t="s">
        <v>13</v>
      </c>
      <c r="F3" s="13">
        <v>2536.9699999999998</v>
      </c>
      <c r="G3">
        <v>1</v>
      </c>
      <c r="H3" s="14">
        <f>IF(F3&gt;0,,1)</f>
        <v>0</v>
      </c>
      <c r="I3" s="15" t="str">
        <f>IF(OR(F3&lt;300,F3&gt;2850),"CHECK","-")</f>
        <v>-</v>
      </c>
    </row>
    <row r="4" spans="1:9">
      <c r="C4" t="s">
        <v>14</v>
      </c>
      <c r="E4" t="s">
        <v>15</v>
      </c>
      <c r="F4" s="13">
        <v>40.21</v>
      </c>
      <c r="G4">
        <f>G3+1</f>
        <v>2</v>
      </c>
      <c r="H4" s="14">
        <f>IF(F4&gt;0,,1)</f>
        <v>0</v>
      </c>
      <c r="I4" s="15" t="str">
        <f>IF(OR(F4&lt;5,F4&gt;30),"CHECK","-")</f>
        <v>CHECK</v>
      </c>
    </row>
    <row r="5" spans="1:9">
      <c r="C5" t="s">
        <v>16</v>
      </c>
      <c r="E5" t="s">
        <v>17</v>
      </c>
      <c r="F5" s="13">
        <v>9.19</v>
      </c>
      <c r="G5">
        <v>3</v>
      </c>
      <c r="H5" s="14">
        <f>IF(F5&gt;0,,1)</f>
        <v>0</v>
      </c>
      <c r="I5" s="15" t="str">
        <f>IF(OR(F5&lt;5,F5&gt;15),"CHECK","-")</f>
        <v>-</v>
      </c>
    </row>
    <row r="6" spans="1:9">
      <c r="C6" t="s">
        <v>18</v>
      </c>
      <c r="E6" t="s">
        <v>19</v>
      </c>
      <c r="F6" s="13">
        <v>8.1</v>
      </c>
      <c r="G6">
        <f>G5+1</f>
        <v>4</v>
      </c>
      <c r="H6" s="14">
        <f>IF(F6&gt;0,,1)</f>
        <v>0</v>
      </c>
      <c r="I6" s="15" t="str">
        <f>IF(OR(F6&lt;5,F6&gt;15),"CHECK","-")</f>
        <v>-</v>
      </c>
    </row>
    <row r="7" spans="1:9">
      <c r="C7" t="s">
        <v>20</v>
      </c>
      <c r="E7" t="s">
        <v>21</v>
      </c>
      <c r="F7" s="13">
        <v>10.199999999999999</v>
      </c>
      <c r="G7">
        <f>G6+1</f>
        <v>5</v>
      </c>
      <c r="H7" s="14">
        <f>IF(F7&gt;0,,1)</f>
        <v>0</v>
      </c>
      <c r="I7" s="15" t="str">
        <f>IF(OR(F7&lt;5,F7&gt;15),"CHECK","-")</f>
        <v>-</v>
      </c>
    </row>
    <row r="8" spans="1:9" ht="13.5" customHeight="1" thickBot="1">
      <c r="A8" s="8"/>
      <c r="B8" s="16"/>
      <c r="C8" s="8" t="s">
        <v>22</v>
      </c>
      <c r="D8" s="16"/>
      <c r="E8" s="16"/>
      <c r="F8" s="17">
        <f>SUM(F3:F7)</f>
        <v>2604.6699999999996</v>
      </c>
    </row>
    <row r="9" spans="1:9" ht="21" customHeight="1" thickTop="1">
      <c r="A9" s="12" t="s">
        <v>23</v>
      </c>
      <c r="C9" t="s">
        <v>24</v>
      </c>
      <c r="E9" t="s">
        <v>25</v>
      </c>
      <c r="F9" s="13"/>
      <c r="G9">
        <v>6</v>
      </c>
      <c r="H9" s="14">
        <f>IF(F9&gt;0,,1)</f>
        <v>1</v>
      </c>
      <c r="I9" s="15" t="str">
        <f>IF(OR(F9&lt;15,F9&gt;1600),"CHECK","-")</f>
        <v>CHECK</v>
      </c>
    </row>
    <row r="10" spans="1:9" ht="21" customHeight="1">
      <c r="C10" t="s">
        <v>26</v>
      </c>
      <c r="E10" t="s">
        <v>27</v>
      </c>
      <c r="F10" s="13">
        <v>9.5399999999999991</v>
      </c>
      <c r="G10">
        <v>7</v>
      </c>
      <c r="H10" s="14">
        <f>IF(F10&gt;0,,1)</f>
        <v>0</v>
      </c>
      <c r="I10" s="15" t="str">
        <f>IF(OR(F10&lt;9,F10&gt;25),"CHECK","-")</f>
        <v>-</v>
      </c>
    </row>
    <row r="11" spans="1:9" ht="13.5" customHeight="1" thickBot="1">
      <c r="A11" s="8"/>
      <c r="B11" s="16"/>
      <c r="C11" s="8" t="s">
        <v>28</v>
      </c>
      <c r="D11" s="16"/>
      <c r="E11" s="16"/>
      <c r="F11" s="17">
        <f>SUM(F9:F10)</f>
        <v>9.5399999999999991</v>
      </c>
    </row>
    <row r="12" spans="1:9" ht="13.5" thickTop="1">
      <c r="A12" s="12" t="s">
        <v>29</v>
      </c>
      <c r="C12" s="18" t="s">
        <v>30</v>
      </c>
      <c r="E12" t="s">
        <v>31</v>
      </c>
      <c r="F12" s="13">
        <v>56.2</v>
      </c>
      <c r="G12">
        <f>G10+1</f>
        <v>8</v>
      </c>
      <c r="H12" s="14">
        <f>IF(F12&gt;0,,1)</f>
        <v>0</v>
      </c>
      <c r="I12" s="15" t="str">
        <f>IF(OR(F12&lt;50,F12&gt;60),"CHECK","-")</f>
        <v>-</v>
      </c>
    </row>
    <row r="13" spans="1:9">
      <c r="C13" t="s">
        <v>32</v>
      </c>
      <c r="E13" t="s">
        <v>33</v>
      </c>
      <c r="F13" s="13">
        <v>961.26</v>
      </c>
      <c r="G13">
        <f>G12+1</f>
        <v>9</v>
      </c>
      <c r="H13" s="14">
        <f>IF(F13&gt;0,,1)</f>
        <v>0</v>
      </c>
      <c r="I13" s="15" t="str">
        <f>IF(OR(F13&lt;500,F13&gt;1200),"CHECK","-")</f>
        <v>-</v>
      </c>
    </row>
    <row r="14" spans="1:9">
      <c r="C14" t="s">
        <v>34</v>
      </c>
      <c r="E14" t="s">
        <v>35</v>
      </c>
      <c r="F14" s="13">
        <v>1301.5899999999999</v>
      </c>
      <c r="G14">
        <f>G13+1</f>
        <v>10</v>
      </c>
      <c r="H14" s="14">
        <f>IF(F14&gt;0,,1)</f>
        <v>0</v>
      </c>
      <c r="I14" s="15" t="str">
        <f>IF(OR(F14&lt;550,F14&gt;1600),"CHECK","-")</f>
        <v>-</v>
      </c>
    </row>
    <row r="15" spans="1:9" ht="13.5" thickBot="1">
      <c r="A15" s="8"/>
      <c r="B15" s="16"/>
      <c r="C15" s="8" t="s">
        <v>36</v>
      </c>
      <c r="D15" s="16"/>
      <c r="E15" s="16"/>
      <c r="F15" s="17">
        <f>SUM(F12:F14)</f>
        <v>2319.0500000000002</v>
      </c>
    </row>
    <row r="16" spans="1:9" ht="21" customHeight="1" thickTop="1">
      <c r="A16" s="12" t="s">
        <v>37</v>
      </c>
      <c r="C16" t="s">
        <v>38</v>
      </c>
      <c r="E16" t="s">
        <v>39</v>
      </c>
      <c r="F16" s="13">
        <v>132.63</v>
      </c>
      <c r="G16">
        <f>G14+1</f>
        <v>11</v>
      </c>
      <c r="H16" s="14">
        <f>IF(F16&gt;0,,1)</f>
        <v>0</v>
      </c>
      <c r="I16" s="15" t="str">
        <f>IF(OR(F16&lt;100,F16&gt;400),"CHECK","-")</f>
        <v>-</v>
      </c>
    </row>
    <row r="17" spans="1:10" ht="13.5" customHeight="1" thickBot="1">
      <c r="A17" s="8"/>
      <c r="B17" s="16"/>
      <c r="C17" s="8" t="s">
        <v>40</v>
      </c>
      <c r="D17" s="16"/>
      <c r="E17" s="16"/>
      <c r="F17" s="17">
        <f>SUM(F16)</f>
        <v>132.63</v>
      </c>
    </row>
    <row r="18" spans="1:10" ht="21" customHeight="1" thickTop="1">
      <c r="A18" s="12" t="s">
        <v>41</v>
      </c>
      <c r="C18" t="s">
        <v>42</v>
      </c>
      <c r="E18" t="s">
        <v>43</v>
      </c>
      <c r="F18" s="13">
        <v>366.11</v>
      </c>
      <c r="G18">
        <f>G16+1</f>
        <v>12</v>
      </c>
      <c r="H18" s="14">
        <f>IF(F18&gt;0,,1)</f>
        <v>0</v>
      </c>
      <c r="I18" s="15" t="str">
        <f>IF(OR(F18&lt;200,F18&gt;550),"CHECK","-")</f>
        <v>-</v>
      </c>
    </row>
    <row r="19" spans="1:10" ht="12.75" customHeight="1">
      <c r="C19" t="s">
        <v>44</v>
      </c>
      <c r="E19" t="s">
        <v>45</v>
      </c>
      <c r="F19" s="13">
        <v>8.1</v>
      </c>
      <c r="G19">
        <f>G18+1</f>
        <v>13</v>
      </c>
      <c r="H19" s="14">
        <f>IF(F19&gt;0,,1)</f>
        <v>0</v>
      </c>
      <c r="I19" s="15" t="str">
        <f>IF(OR(F19&lt;10,F19&gt;100),"CHECK","-")</f>
        <v>CHECK</v>
      </c>
    </row>
    <row r="20" spans="1:10" ht="13.5" thickBot="1">
      <c r="A20" s="8"/>
      <c r="B20" s="16"/>
      <c r="C20" s="8" t="s">
        <v>46</v>
      </c>
      <c r="D20" s="16"/>
      <c r="E20" s="16"/>
      <c r="F20" s="17">
        <f>SUM(F18:F19)</f>
        <v>374.21000000000004</v>
      </c>
    </row>
    <row r="21" spans="1:10" ht="21" customHeight="1" thickTop="1">
      <c r="A21" s="12" t="s">
        <v>47</v>
      </c>
      <c r="C21" t="s">
        <v>48</v>
      </c>
      <c r="E21" s="18" t="s">
        <v>49</v>
      </c>
      <c r="F21" s="13">
        <v>312.38</v>
      </c>
      <c r="G21">
        <v>14</v>
      </c>
      <c r="H21" s="14">
        <f>IF(F21&gt;0,,1)</f>
        <v>0</v>
      </c>
      <c r="I21" s="15" t="str">
        <f>IF(OR(F21&lt;140,F21&gt;320),"CHECK","-")</f>
        <v>-</v>
      </c>
      <c r="J21" s="19"/>
    </row>
    <row r="22" spans="1:10" ht="12.75" customHeight="1">
      <c r="C22" t="s">
        <v>50</v>
      </c>
      <c r="E22" t="s">
        <v>51</v>
      </c>
      <c r="F22" s="13">
        <v>64.36</v>
      </c>
      <c r="G22">
        <v>15</v>
      </c>
      <c r="H22" s="14">
        <f>IF(F22&gt;0,,1)</f>
        <v>0</v>
      </c>
      <c r="I22" s="15" t="str">
        <f>IF(OR(F22&lt;10,F22&gt;100),"CHECK","-")</f>
        <v>-</v>
      </c>
    </row>
    <row r="23" spans="1:10" ht="13.5" thickBot="1">
      <c r="A23" s="8"/>
      <c r="B23" s="16"/>
      <c r="C23" s="8" t="s">
        <v>52</v>
      </c>
      <c r="D23" s="16"/>
      <c r="E23" s="16"/>
      <c r="F23" s="17">
        <f>SUM(F21:F22)</f>
        <v>376.74</v>
      </c>
    </row>
    <row r="24" spans="1:10" ht="21" customHeight="1" thickTop="1">
      <c r="A24" s="12" t="s">
        <v>53</v>
      </c>
      <c r="C24" t="s">
        <v>54</v>
      </c>
      <c r="E24" t="s">
        <v>55</v>
      </c>
      <c r="F24" s="13">
        <v>3561.61</v>
      </c>
      <c r="G24">
        <v>16</v>
      </c>
      <c r="H24" s="14">
        <f>IF(F24&gt;0,,1)</f>
        <v>0</v>
      </c>
      <c r="I24" s="15" t="str">
        <f>IF(OR(F24&lt;2700,F24&gt;3400),"CHECK","-")</f>
        <v>CHECK</v>
      </c>
      <c r="J24" s="7" t="s">
        <v>56</v>
      </c>
    </row>
    <row r="25" spans="1:10" ht="12.75" customHeight="1">
      <c r="C25" t="s">
        <v>57</v>
      </c>
      <c r="E25" t="s">
        <v>58</v>
      </c>
      <c r="F25" s="13">
        <v>23.58</v>
      </c>
      <c r="G25">
        <f>G24+1</f>
        <v>17</v>
      </c>
      <c r="H25" s="14">
        <f>IF(F25&gt;0,,1)</f>
        <v>0</v>
      </c>
      <c r="I25" s="15" t="str">
        <f>IF(OR(F25&lt;5,F25&gt;35),"CHECK","-")</f>
        <v>-</v>
      </c>
      <c r="J25" s="7" t="s">
        <v>59</v>
      </c>
    </row>
    <row r="26" spans="1:10" ht="12.75" customHeight="1">
      <c r="C26" t="s">
        <v>60</v>
      </c>
      <c r="E26" t="s">
        <v>61</v>
      </c>
      <c r="F26" s="13">
        <v>26.92</v>
      </c>
      <c r="G26">
        <f>G25+1</f>
        <v>18</v>
      </c>
      <c r="H26" s="14">
        <f>IF(F26&gt;0,,1)</f>
        <v>0</v>
      </c>
      <c r="I26" s="15" t="str">
        <f>IF(OR(F26&lt;5,F26&gt;40),"CHECK","-")</f>
        <v>-</v>
      </c>
      <c r="J26" s="7" t="s">
        <v>59</v>
      </c>
    </row>
    <row r="27" spans="1:10" ht="13.5" thickBot="1">
      <c r="A27" s="8"/>
      <c r="B27" s="16"/>
      <c r="C27" s="8" t="s">
        <v>62</v>
      </c>
      <c r="D27" s="16"/>
      <c r="E27" s="16"/>
      <c r="F27" s="17">
        <f>SUM(F24:F26)</f>
        <v>3612.11</v>
      </c>
    </row>
    <row r="28" spans="1:10" ht="21" customHeight="1" thickTop="1">
      <c r="A28" s="12" t="s">
        <v>53</v>
      </c>
      <c r="C28" s="18" t="s">
        <v>63</v>
      </c>
      <c r="E28" t="s">
        <v>64</v>
      </c>
      <c r="F28" s="13">
        <v>18.12</v>
      </c>
      <c r="G28">
        <v>19</v>
      </c>
      <c r="H28" s="14">
        <f>IF(F28&gt;0,,1)</f>
        <v>0</v>
      </c>
      <c r="I28" s="15" t="str">
        <f>IF(OR(F28&lt;8.5,F28&gt;90),"CHECK","-")</f>
        <v>-</v>
      </c>
    </row>
    <row r="29" spans="1:10">
      <c r="A29" s="20"/>
      <c r="B29" s="21"/>
      <c r="C29" t="s">
        <v>65</v>
      </c>
      <c r="E29" t="s">
        <v>66</v>
      </c>
      <c r="F29" s="13">
        <v>27.42</v>
      </c>
      <c r="G29">
        <v>20</v>
      </c>
      <c r="H29" s="14">
        <f>IF(F29&gt;0,,1)</f>
        <v>0</v>
      </c>
      <c r="I29" s="15" t="str">
        <f>IF(OR(F29&lt;10,F29&gt;45),"CHECK","-")</f>
        <v>-</v>
      </c>
    </row>
    <row r="30" spans="1:10">
      <c r="A30" s="22"/>
      <c r="C30" t="s">
        <v>67</v>
      </c>
      <c r="E30" t="s">
        <v>68</v>
      </c>
      <c r="F30" s="13">
        <v>1.57</v>
      </c>
      <c r="G30">
        <f>G29+1</f>
        <v>21</v>
      </c>
      <c r="H30" s="14">
        <f>IF(F30&gt;0,,1)</f>
        <v>0</v>
      </c>
      <c r="I30" s="15" t="str">
        <f>IF(OR(F30&lt;1,F30&gt;15),"CHECK","-")</f>
        <v>-</v>
      </c>
    </row>
    <row r="31" spans="1:10">
      <c r="C31" t="s">
        <v>69</v>
      </c>
      <c r="E31" t="s">
        <v>70</v>
      </c>
      <c r="F31" s="13">
        <v>1.1399999999999999</v>
      </c>
      <c r="G31">
        <f>G30+1</f>
        <v>22</v>
      </c>
      <c r="H31" s="14">
        <f>IF(F31&gt;0,,1)</f>
        <v>0</v>
      </c>
      <c r="I31" s="15" t="str">
        <f>IF(OR(F31&lt;1,F31&gt;15),"CHECK","-")</f>
        <v>-</v>
      </c>
    </row>
    <row r="32" spans="1:10">
      <c r="A32" s="22"/>
    </row>
    <row r="33" spans="1:10" ht="13.5" thickBot="1">
      <c r="A33" s="8"/>
      <c r="B33" s="16"/>
      <c r="C33" s="8" t="s">
        <v>62</v>
      </c>
      <c r="D33" s="16"/>
      <c r="E33" s="16"/>
      <c r="F33" s="17">
        <f>SUM(F28:F31)</f>
        <v>48.250000000000007</v>
      </c>
    </row>
    <row r="34" spans="1:10" ht="21" customHeight="1" thickTop="1">
      <c r="A34" s="12" t="s">
        <v>71</v>
      </c>
      <c r="C34" s="18" t="s">
        <v>72</v>
      </c>
      <c r="E34" s="18" t="s">
        <v>73</v>
      </c>
      <c r="F34" s="13">
        <v>9.5</v>
      </c>
      <c r="G34">
        <v>23</v>
      </c>
      <c r="H34" s="14">
        <f>IF(F34&gt;0,,1)</f>
        <v>0</v>
      </c>
      <c r="I34" s="15" t="str">
        <f>IF(OR(F34&lt;8,F34&gt;10),"CHECK","-")</f>
        <v>-</v>
      </c>
      <c r="J34" s="19"/>
    </row>
    <row r="35" spans="1:10" ht="21" customHeight="1">
      <c r="C35" s="18" t="s">
        <v>74</v>
      </c>
      <c r="E35" s="18" t="s">
        <v>75</v>
      </c>
      <c r="F35" s="13">
        <v>927.56</v>
      </c>
      <c r="G35">
        <v>24</v>
      </c>
      <c r="H35" s="14">
        <f>IF(F35&gt;0,,1)</f>
        <v>0</v>
      </c>
      <c r="I35" s="15" t="str">
        <f>IF(OR(F35&lt;1200,F35&gt;1550),"CHECK","-")</f>
        <v>CHECK</v>
      </c>
    </row>
    <row r="36" spans="1:10" ht="12.75" customHeight="1">
      <c r="C36" t="s">
        <v>76</v>
      </c>
      <c r="E36" t="s">
        <v>77</v>
      </c>
      <c r="F36" s="13">
        <v>752.09</v>
      </c>
      <c r="G36">
        <v>25</v>
      </c>
      <c r="H36" s="14">
        <f>IF(F36&gt;0,,1)</f>
        <v>0</v>
      </c>
      <c r="I36" s="15" t="str">
        <f>IF(OR(F36&lt;1000,F36&gt;1400),"CHECK","-")</f>
        <v>CHECK</v>
      </c>
    </row>
    <row r="37" spans="1:10">
      <c r="C37" t="s">
        <v>78</v>
      </c>
      <c r="E37" t="s">
        <v>79</v>
      </c>
      <c r="F37" s="13">
        <v>2226.4299999999998</v>
      </c>
      <c r="G37">
        <v>26</v>
      </c>
      <c r="H37" s="14">
        <f>IF(F37&gt;0,,1)</f>
        <v>0</v>
      </c>
      <c r="I37" s="15" t="str">
        <f>IF(OR(F37&lt;1000,F37&gt;3000),"CHECK","-")</f>
        <v>-</v>
      </c>
    </row>
    <row r="38" spans="1:10" ht="13.5" thickBot="1">
      <c r="A38" s="8"/>
      <c r="B38" s="16"/>
      <c r="C38" s="8" t="s">
        <v>80</v>
      </c>
      <c r="D38" s="16"/>
      <c r="E38" s="16"/>
      <c r="F38" s="17">
        <f>SUM(F34:F37)</f>
        <v>3915.58</v>
      </c>
    </row>
    <row r="39" spans="1:10" ht="21" customHeight="1" thickTop="1">
      <c r="A39" s="12" t="s">
        <v>81</v>
      </c>
      <c r="C39" t="s">
        <v>82</v>
      </c>
      <c r="E39" t="s">
        <v>83</v>
      </c>
      <c r="F39" s="13">
        <v>1.1399999999999999</v>
      </c>
      <c r="G39">
        <f>G37+1</f>
        <v>27</v>
      </c>
      <c r="H39" s="14">
        <f t="shared" ref="H39:H83" si="0">IF(F39&gt;0,,1)</f>
        <v>0</v>
      </c>
      <c r="I39" s="15" t="str">
        <f>IF(OR(F39&lt;1,F39&gt;15),"CHECK","-")</f>
        <v>-</v>
      </c>
    </row>
    <row r="40" spans="1:10">
      <c r="C40" t="s">
        <v>84</v>
      </c>
      <c r="E40" t="s">
        <v>85</v>
      </c>
      <c r="F40" s="13">
        <v>109.53</v>
      </c>
      <c r="G40">
        <f t="shared" ref="G40:G83" si="1">G39+1</f>
        <v>28</v>
      </c>
      <c r="H40" s="14">
        <f t="shared" si="0"/>
        <v>0</v>
      </c>
      <c r="I40" s="15" t="str">
        <f>IF(OR(F40&lt;70,F40&gt;150),"CHECK","-")</f>
        <v>-</v>
      </c>
    </row>
    <row r="41" spans="1:10">
      <c r="C41" t="s">
        <v>86</v>
      </c>
      <c r="E41" t="s">
        <v>87</v>
      </c>
      <c r="F41" s="13">
        <v>27.31</v>
      </c>
      <c r="G41">
        <f t="shared" si="1"/>
        <v>29</v>
      </c>
      <c r="H41" s="14">
        <f t="shared" si="0"/>
        <v>0</v>
      </c>
      <c r="I41" s="15" t="str">
        <f>IF(OR(F41&lt;15,F41&gt;50),"CHECK","-")</f>
        <v>-</v>
      </c>
    </row>
    <row r="42" spans="1:10">
      <c r="C42" t="s">
        <v>88</v>
      </c>
      <c r="E42" t="s">
        <v>89</v>
      </c>
      <c r="F42" s="13">
        <v>12.01</v>
      </c>
      <c r="G42">
        <f t="shared" si="1"/>
        <v>30</v>
      </c>
      <c r="H42" s="14">
        <f t="shared" si="0"/>
        <v>0</v>
      </c>
      <c r="I42" s="15" t="str">
        <f>IF(OR(F42&lt;9,F42&gt;20),"CHECK","-")</f>
        <v>-</v>
      </c>
    </row>
    <row r="43" spans="1:10">
      <c r="C43" t="s">
        <v>90</v>
      </c>
      <c r="E43" t="s">
        <v>91</v>
      </c>
      <c r="F43" s="13">
        <v>10.95</v>
      </c>
      <c r="G43">
        <f t="shared" si="1"/>
        <v>31</v>
      </c>
      <c r="H43" s="14">
        <f t="shared" si="0"/>
        <v>0</v>
      </c>
      <c r="I43" s="15" t="str">
        <f>IF(OR(F43&lt;9,F43&gt;15),"CHECK","-")</f>
        <v>-</v>
      </c>
    </row>
    <row r="44" spans="1:10">
      <c r="C44" t="s">
        <v>92</v>
      </c>
      <c r="E44" t="s">
        <v>93</v>
      </c>
      <c r="F44" s="13">
        <v>9.8000000000000007</v>
      </c>
      <c r="G44">
        <f t="shared" si="1"/>
        <v>32</v>
      </c>
      <c r="H44" s="14">
        <f t="shared" si="0"/>
        <v>0</v>
      </c>
      <c r="I44" s="15" t="str">
        <f>IF(OR(F44&lt;5,F44&gt;10),"CHECK","-")</f>
        <v>-</v>
      </c>
    </row>
    <row r="45" spans="1:10">
      <c r="C45" t="s">
        <v>94</v>
      </c>
      <c r="E45" t="s">
        <v>95</v>
      </c>
      <c r="F45" s="13">
        <v>137.82</v>
      </c>
      <c r="G45">
        <f t="shared" si="1"/>
        <v>33</v>
      </c>
      <c r="H45" s="14">
        <f t="shared" si="0"/>
        <v>0</v>
      </c>
      <c r="I45" s="15" t="str">
        <f>IF(OR(F45&lt;80,F45&gt;300),"CHECK","-")</f>
        <v>-</v>
      </c>
    </row>
    <row r="46" spans="1:10">
      <c r="C46" t="s">
        <v>96</v>
      </c>
      <c r="E46" t="s">
        <v>97</v>
      </c>
      <c r="F46" s="13">
        <v>34.479999999999997</v>
      </c>
      <c r="G46">
        <f t="shared" si="1"/>
        <v>34</v>
      </c>
      <c r="H46" s="14">
        <f t="shared" si="0"/>
        <v>0</v>
      </c>
      <c r="I46" s="15" t="str">
        <f>IF(OR(F46&lt;15,F46&gt;45),"CHECK","-")</f>
        <v>-</v>
      </c>
    </row>
    <row r="47" spans="1:10">
      <c r="C47" t="s">
        <v>98</v>
      </c>
      <c r="E47" t="s">
        <v>99</v>
      </c>
      <c r="F47" s="13">
        <v>226.68</v>
      </c>
      <c r="G47">
        <f t="shared" si="1"/>
        <v>35</v>
      </c>
      <c r="H47" s="14">
        <f t="shared" si="0"/>
        <v>0</v>
      </c>
      <c r="I47" s="15" t="str">
        <f>IF(OR(F47&lt;135,F47&gt;325),"CHECK","-")</f>
        <v>-</v>
      </c>
    </row>
    <row r="48" spans="1:10">
      <c r="C48" t="s">
        <v>100</v>
      </c>
      <c r="E48" t="s">
        <v>101</v>
      </c>
      <c r="F48" s="13">
        <v>31.84</v>
      </c>
      <c r="G48">
        <f t="shared" si="1"/>
        <v>36</v>
      </c>
      <c r="H48" s="14">
        <f t="shared" si="0"/>
        <v>0</v>
      </c>
      <c r="I48" s="15" t="str">
        <f>IF(OR(F48&lt;15,F48&gt;40),"CHECK","-")</f>
        <v>-</v>
      </c>
    </row>
    <row r="49" spans="3:9">
      <c r="C49" t="s">
        <v>102</v>
      </c>
      <c r="E49" t="s">
        <v>103</v>
      </c>
      <c r="F49" s="13">
        <v>64.13</v>
      </c>
      <c r="G49">
        <f t="shared" si="1"/>
        <v>37</v>
      </c>
      <c r="H49" s="14">
        <f t="shared" si="0"/>
        <v>0</v>
      </c>
      <c r="I49" s="15" t="str">
        <f>IF(OR(F49&lt;20,F49&gt;65),"CHECK","-")</f>
        <v>-</v>
      </c>
    </row>
    <row r="50" spans="3:9">
      <c r="C50" t="s">
        <v>104</v>
      </c>
      <c r="E50" t="s">
        <v>105</v>
      </c>
      <c r="F50" s="13">
        <v>10.31</v>
      </c>
      <c r="G50">
        <f t="shared" si="1"/>
        <v>38</v>
      </c>
      <c r="H50" s="14">
        <f t="shared" si="0"/>
        <v>0</v>
      </c>
      <c r="I50" s="15" t="str">
        <f>IF(OR(F50&lt;8,F50&gt;15),"CHECK","-")</f>
        <v>-</v>
      </c>
    </row>
    <row r="51" spans="3:9">
      <c r="C51" t="s">
        <v>106</v>
      </c>
      <c r="E51" t="s">
        <v>107</v>
      </c>
      <c r="F51" s="13">
        <v>12.33</v>
      </c>
      <c r="G51">
        <f t="shared" si="1"/>
        <v>39</v>
      </c>
      <c r="H51" s="14">
        <f t="shared" si="0"/>
        <v>0</v>
      </c>
      <c r="I51" s="15" t="str">
        <f>IF(OR(F51&lt;10,F51&gt;20),"CHECK","-")</f>
        <v>-</v>
      </c>
    </row>
    <row r="52" spans="3:9">
      <c r="C52" t="s">
        <v>108</v>
      </c>
      <c r="E52" t="s">
        <v>109</v>
      </c>
      <c r="F52" s="13">
        <v>15.39</v>
      </c>
      <c r="G52">
        <f t="shared" si="1"/>
        <v>40</v>
      </c>
      <c r="H52" s="14">
        <f t="shared" si="0"/>
        <v>0</v>
      </c>
      <c r="I52" s="15" t="str">
        <f>IF(OR(F52&lt;10,F52&gt;15),"CHECK","-")</f>
        <v>CHECK</v>
      </c>
    </row>
    <row r="53" spans="3:9">
      <c r="C53" t="s">
        <v>110</v>
      </c>
      <c r="E53" t="s">
        <v>111</v>
      </c>
      <c r="F53" s="13">
        <v>19.190000000000001</v>
      </c>
      <c r="G53">
        <f t="shared" si="1"/>
        <v>41</v>
      </c>
      <c r="H53" s="14">
        <f t="shared" si="0"/>
        <v>0</v>
      </c>
      <c r="I53" s="15" t="str">
        <f>IF(OR(F53&lt;10,F53&gt;20),"CHECK","-")</f>
        <v>-</v>
      </c>
    </row>
    <row r="54" spans="3:9">
      <c r="C54" t="s">
        <v>112</v>
      </c>
      <c r="E54" t="s">
        <v>113</v>
      </c>
      <c r="F54" s="13">
        <v>19.71</v>
      </c>
      <c r="G54">
        <f t="shared" si="1"/>
        <v>42</v>
      </c>
      <c r="H54" s="14">
        <f t="shared" si="0"/>
        <v>0</v>
      </c>
      <c r="I54" s="15" t="str">
        <f>IF(OR(F54&lt;12,F54&gt;35),"CHECK","-")</f>
        <v>-</v>
      </c>
    </row>
    <row r="55" spans="3:9">
      <c r="C55" t="s">
        <v>114</v>
      </c>
      <c r="E55" t="s">
        <v>115</v>
      </c>
      <c r="F55" s="13">
        <v>53.47</v>
      </c>
      <c r="G55">
        <f t="shared" si="1"/>
        <v>43</v>
      </c>
      <c r="H55" s="14">
        <f t="shared" si="0"/>
        <v>0</v>
      </c>
      <c r="I55" s="15" t="str">
        <f>IF(OR(F55&lt;20,F55&gt;90),"CHECK","-")</f>
        <v>-</v>
      </c>
    </row>
    <row r="56" spans="3:9">
      <c r="C56" t="s">
        <v>116</v>
      </c>
      <c r="E56" t="s">
        <v>117</v>
      </c>
      <c r="F56" s="13">
        <v>1889.61</v>
      </c>
      <c r="G56">
        <f t="shared" si="1"/>
        <v>44</v>
      </c>
      <c r="H56" s="14">
        <f t="shared" si="0"/>
        <v>0</v>
      </c>
      <c r="I56" s="15" t="str">
        <f>IF(OR(F56&lt;1500,F56&gt;2700),"CHECK","-")</f>
        <v>-</v>
      </c>
    </row>
    <row r="57" spans="3:9">
      <c r="C57" t="s">
        <v>118</v>
      </c>
      <c r="E57" t="s">
        <v>119</v>
      </c>
      <c r="F57" s="13">
        <v>34.4</v>
      </c>
      <c r="G57">
        <f t="shared" si="1"/>
        <v>45</v>
      </c>
      <c r="H57" s="14">
        <f t="shared" si="0"/>
        <v>0</v>
      </c>
      <c r="I57" s="15" t="str">
        <f>IF(OR(F57&lt;25,F57&gt;60),"CHECK","-")</f>
        <v>-</v>
      </c>
    </row>
    <row r="58" spans="3:9">
      <c r="C58" t="s">
        <v>120</v>
      </c>
      <c r="E58" t="s">
        <v>121</v>
      </c>
      <c r="F58" s="13">
        <v>26.57</v>
      </c>
      <c r="G58">
        <f t="shared" si="1"/>
        <v>46</v>
      </c>
      <c r="H58" s="14">
        <f t="shared" si="0"/>
        <v>0</v>
      </c>
      <c r="I58" s="15" t="str">
        <f>IF(OR(F58&lt;20,F58&gt;50),"CHECK","-")</f>
        <v>-</v>
      </c>
    </row>
    <row r="59" spans="3:9">
      <c r="C59" t="s">
        <v>122</v>
      </c>
      <c r="E59" t="s">
        <v>123</v>
      </c>
      <c r="F59" s="13">
        <v>23.92</v>
      </c>
      <c r="G59">
        <f t="shared" si="1"/>
        <v>47</v>
      </c>
      <c r="H59" s="14">
        <f t="shared" si="0"/>
        <v>0</v>
      </c>
      <c r="I59" s="15" t="str">
        <f>IF(OR(F59&lt;10,F59&gt;30),"CHECK","-")</f>
        <v>-</v>
      </c>
    </row>
    <row r="60" spans="3:9">
      <c r="C60" t="s">
        <v>124</v>
      </c>
      <c r="E60" t="s">
        <v>125</v>
      </c>
      <c r="F60" s="13">
        <v>10.64</v>
      </c>
      <c r="G60">
        <f t="shared" si="1"/>
        <v>48</v>
      </c>
      <c r="H60" s="14">
        <f t="shared" si="0"/>
        <v>0</v>
      </c>
      <c r="I60" s="15" t="str">
        <f>IF(OR(F60&lt;10,F60&gt;20),"CHECK","-")</f>
        <v>-</v>
      </c>
    </row>
    <row r="61" spans="3:9">
      <c r="C61" t="s">
        <v>126</v>
      </c>
      <c r="E61" t="s">
        <v>127</v>
      </c>
      <c r="F61" s="13">
        <v>16.77</v>
      </c>
      <c r="G61">
        <f t="shared" si="1"/>
        <v>49</v>
      </c>
      <c r="H61" s="14">
        <f t="shared" si="0"/>
        <v>0</v>
      </c>
      <c r="I61" s="15" t="str">
        <f>IF(OR(F61&lt;10,F61&gt;30),"CHECK","-")</f>
        <v>-</v>
      </c>
    </row>
    <row r="62" spans="3:9">
      <c r="C62" t="s">
        <v>128</v>
      </c>
      <c r="E62" t="s">
        <v>129</v>
      </c>
      <c r="F62" s="13">
        <v>50.11</v>
      </c>
      <c r="G62">
        <f t="shared" si="1"/>
        <v>50</v>
      </c>
      <c r="H62" s="14">
        <f t="shared" si="0"/>
        <v>0</v>
      </c>
      <c r="I62" s="15" t="str">
        <f>IF(OR(F62&lt;30,F62&gt;70),"CHECK","-")</f>
        <v>-</v>
      </c>
    </row>
    <row r="63" spans="3:9">
      <c r="C63" t="s">
        <v>130</v>
      </c>
      <c r="E63" t="s">
        <v>131</v>
      </c>
      <c r="F63" s="13">
        <v>48.23</v>
      </c>
      <c r="G63">
        <f t="shared" si="1"/>
        <v>51</v>
      </c>
      <c r="H63" s="14">
        <f t="shared" si="0"/>
        <v>0</v>
      </c>
      <c r="I63" s="15" t="str">
        <f>IF(OR(F63&lt;88,F63&gt;130),"CHECK","-")</f>
        <v>CHECK</v>
      </c>
    </row>
    <row r="64" spans="3:9">
      <c r="C64" t="s">
        <v>132</v>
      </c>
      <c r="E64" t="s">
        <v>133</v>
      </c>
      <c r="F64" s="13">
        <v>37.549999999999997</v>
      </c>
      <c r="G64">
        <f t="shared" si="1"/>
        <v>52</v>
      </c>
      <c r="H64" s="14">
        <f t="shared" si="0"/>
        <v>0</v>
      </c>
      <c r="I64" s="15" t="str">
        <f>IF(OR(F64&lt;20,F64&gt;75),"CHECK","-")</f>
        <v>-</v>
      </c>
    </row>
    <row r="65" spans="3:9">
      <c r="C65" t="s">
        <v>134</v>
      </c>
      <c r="E65" t="s">
        <v>135</v>
      </c>
      <c r="F65" s="13">
        <v>16.87</v>
      </c>
      <c r="G65">
        <f t="shared" si="1"/>
        <v>53</v>
      </c>
      <c r="H65" s="14">
        <f t="shared" si="0"/>
        <v>0</v>
      </c>
      <c r="I65" s="15" t="str">
        <f>IF(OR(F65&lt;10,F65&gt;25),"CHECK","-")</f>
        <v>-</v>
      </c>
    </row>
    <row r="66" spans="3:9">
      <c r="C66" t="s">
        <v>136</v>
      </c>
      <c r="E66" t="s">
        <v>137</v>
      </c>
      <c r="F66" s="13">
        <v>23.19</v>
      </c>
      <c r="G66">
        <f t="shared" si="1"/>
        <v>54</v>
      </c>
      <c r="H66" s="14">
        <f t="shared" si="0"/>
        <v>0</v>
      </c>
      <c r="I66" s="15" t="str">
        <f>IF(OR(F66&lt;15,F66&gt;40),"CHECK","-")</f>
        <v>-</v>
      </c>
    </row>
    <row r="67" spans="3:9">
      <c r="C67" t="s">
        <v>138</v>
      </c>
      <c r="E67" t="s">
        <v>139</v>
      </c>
      <c r="F67" s="13">
        <v>457.81</v>
      </c>
      <c r="G67">
        <f t="shared" si="1"/>
        <v>55</v>
      </c>
      <c r="H67" s="14">
        <f t="shared" si="0"/>
        <v>0</v>
      </c>
      <c r="I67" s="15" t="str">
        <f>IF(OR(F67&lt;225,F67&gt;650),"CHECK","-")</f>
        <v>-</v>
      </c>
    </row>
    <row r="68" spans="3:9">
      <c r="C68" t="s">
        <v>140</v>
      </c>
      <c r="E68" t="s">
        <v>141</v>
      </c>
      <c r="F68" s="13">
        <v>16.02</v>
      </c>
      <c r="G68">
        <f t="shared" si="1"/>
        <v>56</v>
      </c>
      <c r="H68" s="14">
        <f t="shared" si="0"/>
        <v>0</v>
      </c>
      <c r="I68" s="15" t="str">
        <f>IF(OR(F68&lt;9.5,F68&gt;20),"CHECK","-")</f>
        <v>-</v>
      </c>
    </row>
    <row r="69" spans="3:9">
      <c r="C69" t="s">
        <v>142</v>
      </c>
      <c r="E69" t="s">
        <v>143</v>
      </c>
      <c r="F69" s="13">
        <v>40.29</v>
      </c>
      <c r="G69">
        <f t="shared" si="1"/>
        <v>57</v>
      </c>
      <c r="H69" s="14">
        <f t="shared" si="0"/>
        <v>0</v>
      </c>
      <c r="I69" s="15" t="str">
        <f>IF(OR(F69&lt;25,F69&gt;67),"CHECK","-")</f>
        <v>-</v>
      </c>
    </row>
    <row r="70" spans="3:9">
      <c r="C70" t="s">
        <v>144</v>
      </c>
      <c r="E70" t="s">
        <v>145</v>
      </c>
      <c r="F70" s="13">
        <v>10.76</v>
      </c>
      <c r="G70">
        <f t="shared" si="1"/>
        <v>58</v>
      </c>
      <c r="H70" s="14">
        <f t="shared" si="0"/>
        <v>0</v>
      </c>
      <c r="I70" s="15" t="str">
        <f>IF(OR(F70&lt;9,F70&gt;20),"CHECK","-")</f>
        <v>-</v>
      </c>
    </row>
    <row r="71" spans="3:9">
      <c r="C71" t="s">
        <v>146</v>
      </c>
      <c r="E71" t="s">
        <v>147</v>
      </c>
      <c r="F71" s="13">
        <v>359.35</v>
      </c>
      <c r="G71">
        <f t="shared" si="1"/>
        <v>59</v>
      </c>
      <c r="H71" s="14">
        <f t="shared" si="0"/>
        <v>0</v>
      </c>
      <c r="I71" s="15" t="str">
        <f>IF(OR(F71&lt;275,F71&gt;650),"CHECK","-")</f>
        <v>-</v>
      </c>
    </row>
    <row r="72" spans="3:9">
      <c r="C72" t="s">
        <v>148</v>
      </c>
      <c r="E72" t="s">
        <v>149</v>
      </c>
      <c r="F72" s="13">
        <v>36.6</v>
      </c>
      <c r="G72">
        <f t="shared" si="1"/>
        <v>60</v>
      </c>
      <c r="H72" s="14">
        <f t="shared" si="0"/>
        <v>0</v>
      </c>
      <c r="I72" s="15" t="str">
        <f>IF(OR(F72&lt;30,F72&gt;100),"CHECK","-")</f>
        <v>-</v>
      </c>
    </row>
    <row r="73" spans="3:9">
      <c r="C73" t="s">
        <v>150</v>
      </c>
      <c r="E73" t="s">
        <v>151</v>
      </c>
      <c r="F73" s="13">
        <v>23.19</v>
      </c>
      <c r="G73">
        <f t="shared" si="1"/>
        <v>61</v>
      </c>
      <c r="H73" s="14">
        <f t="shared" si="0"/>
        <v>0</v>
      </c>
      <c r="I73" s="15" t="str">
        <f>IF(OR(F73&lt;14,F73&gt;50),"CHECK","-")</f>
        <v>-</v>
      </c>
    </row>
    <row r="74" spans="3:9">
      <c r="C74" t="s">
        <v>152</v>
      </c>
      <c r="E74" t="s">
        <v>153</v>
      </c>
      <c r="F74" s="13">
        <v>46.53</v>
      </c>
      <c r="G74">
        <f t="shared" si="1"/>
        <v>62</v>
      </c>
      <c r="H74" s="14">
        <f t="shared" si="0"/>
        <v>0</v>
      </c>
      <c r="I74" s="15" t="str">
        <f>IF(OR(F74&lt;44,F74&gt;125),"CHECK","-")</f>
        <v>-</v>
      </c>
    </row>
    <row r="75" spans="3:9">
      <c r="C75" t="s">
        <v>154</v>
      </c>
      <c r="E75" t="s">
        <v>155</v>
      </c>
      <c r="F75" s="13">
        <v>39.25</v>
      </c>
      <c r="G75">
        <f t="shared" si="1"/>
        <v>63</v>
      </c>
      <c r="H75" s="14">
        <f t="shared" si="0"/>
        <v>0</v>
      </c>
      <c r="I75" s="15" t="str">
        <f>IF(OR(F75&lt;20,F75&gt;80),"CHECK","-")</f>
        <v>-</v>
      </c>
    </row>
    <row r="76" spans="3:9">
      <c r="C76" t="s">
        <v>156</v>
      </c>
      <c r="E76" t="s">
        <v>157</v>
      </c>
      <c r="F76" s="13">
        <v>27.2</v>
      </c>
      <c r="G76">
        <f t="shared" si="1"/>
        <v>64</v>
      </c>
      <c r="H76" s="14">
        <f t="shared" si="0"/>
        <v>0</v>
      </c>
      <c r="I76" s="15" t="str">
        <f>IF(OR(F76&lt;25,F76&gt;70),"CHECK","-")</f>
        <v>-</v>
      </c>
    </row>
    <row r="77" spans="3:9">
      <c r="C77" t="s">
        <v>158</v>
      </c>
      <c r="E77" t="s">
        <v>159</v>
      </c>
      <c r="F77" s="13">
        <v>20.14</v>
      </c>
      <c r="G77">
        <f t="shared" si="1"/>
        <v>65</v>
      </c>
      <c r="H77" s="14">
        <f t="shared" si="0"/>
        <v>0</v>
      </c>
      <c r="I77" s="15" t="str">
        <f>IF(OR(F77&lt;20,F77&gt;50),"CHECK","-")</f>
        <v>-</v>
      </c>
    </row>
    <row r="78" spans="3:9">
      <c r="C78" t="s">
        <v>160</v>
      </c>
      <c r="E78" t="s">
        <v>161</v>
      </c>
      <c r="F78" s="13">
        <v>21.61</v>
      </c>
      <c r="G78">
        <f t="shared" si="1"/>
        <v>66</v>
      </c>
      <c r="H78" s="14">
        <f t="shared" si="0"/>
        <v>0</v>
      </c>
      <c r="I78" s="15" t="str">
        <f>IF(OR(F78&lt;15,F78&gt;75),"CHECK","-")</f>
        <v>-</v>
      </c>
    </row>
    <row r="79" spans="3:9">
      <c r="C79" t="s">
        <v>162</v>
      </c>
      <c r="E79" t="s">
        <v>163</v>
      </c>
      <c r="F79" s="13">
        <v>54.13</v>
      </c>
      <c r="G79">
        <f t="shared" si="1"/>
        <v>67</v>
      </c>
      <c r="H79" s="14">
        <f t="shared" si="0"/>
        <v>0</v>
      </c>
      <c r="I79" s="15" t="str">
        <f>IF(OR(F79&lt;50,F79&gt;100),"CHECK","-")</f>
        <v>-</v>
      </c>
    </row>
    <row r="80" spans="3:9">
      <c r="C80" t="s">
        <v>164</v>
      </c>
      <c r="E80" t="s">
        <v>165</v>
      </c>
      <c r="F80" s="13">
        <v>65.099999999999994</v>
      </c>
      <c r="G80">
        <f t="shared" si="1"/>
        <v>68</v>
      </c>
      <c r="H80" s="14">
        <f t="shared" si="0"/>
        <v>0</v>
      </c>
      <c r="I80" s="15" t="str">
        <f>IF(OR(F80&lt;40,F80&gt;120),"CHECK","-")</f>
        <v>-</v>
      </c>
    </row>
    <row r="81" spans="1:9">
      <c r="C81" t="s">
        <v>166</v>
      </c>
      <c r="E81" t="s">
        <v>167</v>
      </c>
      <c r="F81" s="13">
        <v>45.89</v>
      </c>
      <c r="G81">
        <f t="shared" si="1"/>
        <v>69</v>
      </c>
      <c r="H81" s="14">
        <f t="shared" si="0"/>
        <v>0</v>
      </c>
      <c r="I81" s="15" t="str">
        <f>IF(OR(F81&lt;48,F81&gt;150),"CHECK","-")</f>
        <v>CHECK</v>
      </c>
    </row>
    <row r="82" spans="1:9">
      <c r="C82" t="s">
        <v>168</v>
      </c>
      <c r="E82" t="s">
        <v>169</v>
      </c>
      <c r="F82" s="13">
        <v>8.1</v>
      </c>
      <c r="G82">
        <f t="shared" si="1"/>
        <v>70</v>
      </c>
      <c r="H82" s="14">
        <f t="shared" si="0"/>
        <v>0</v>
      </c>
      <c r="I82" s="15" t="str">
        <f>IF(OR(F82&lt;7.5,F82&gt;25),"CHECK","-")</f>
        <v>-</v>
      </c>
    </row>
    <row r="83" spans="1:9">
      <c r="C83" s="18" t="s">
        <v>208</v>
      </c>
      <c r="E83" s="18" t="s">
        <v>209</v>
      </c>
      <c r="F83" s="13">
        <v>116.49</v>
      </c>
      <c r="G83">
        <f t="shared" si="1"/>
        <v>71</v>
      </c>
      <c r="H83" s="14">
        <f t="shared" si="0"/>
        <v>0</v>
      </c>
      <c r="I83" s="15" t="str">
        <f>IF(OR(F83&lt;7.5,F83&gt;25),"CHECK","-")</f>
        <v>CHECK</v>
      </c>
    </row>
    <row r="84" spans="1:9" ht="13.5" thickBot="1">
      <c r="A84" s="8"/>
      <c r="B84" s="16"/>
      <c r="C84" s="8" t="s">
        <v>170</v>
      </c>
      <c r="D84" s="16"/>
      <c r="E84" s="16"/>
      <c r="F84" s="17">
        <f>SUM(F39:F83)</f>
        <v>4362.4100000000008</v>
      </c>
    </row>
    <row r="85" spans="1:9" ht="21" customHeight="1" thickTop="1">
      <c r="A85" s="12" t="s">
        <v>11</v>
      </c>
      <c r="C85" t="s">
        <v>171</v>
      </c>
      <c r="E85" t="s">
        <v>172</v>
      </c>
      <c r="F85" s="13">
        <v>943.04</v>
      </c>
      <c r="G85">
        <f>G83+1</f>
        <v>72</v>
      </c>
      <c r="H85" s="14">
        <f>IF(F85&gt;0,,1)</f>
        <v>0</v>
      </c>
      <c r="I85" s="15" t="str">
        <f>IF(OR(F85&lt;100,F85&gt;1253),"CHECK","-")</f>
        <v>-</v>
      </c>
    </row>
    <row r="86" spans="1:9" ht="12.75" customHeight="1">
      <c r="A86" s="12" t="s">
        <v>37</v>
      </c>
      <c r="C86" t="s">
        <v>173</v>
      </c>
    </row>
    <row r="87" spans="1:9" ht="12.75" customHeight="1">
      <c r="A87" s="12" t="s">
        <v>53</v>
      </c>
    </row>
    <row r="88" spans="1:9">
      <c r="A88" s="12" t="s">
        <v>71</v>
      </c>
    </row>
    <row r="89" spans="1:9" ht="13.5" thickBot="1">
      <c r="A89" s="8" t="s">
        <v>81</v>
      </c>
      <c r="B89" s="16"/>
      <c r="C89" s="16"/>
      <c r="D89" s="16"/>
      <c r="E89" s="16"/>
      <c r="F89" s="17"/>
    </row>
    <row r="90" spans="1:9" ht="13.5" thickTop="1">
      <c r="A90" s="20"/>
      <c r="D90" s="23" t="s">
        <v>174</v>
      </c>
      <c r="E90" s="24"/>
      <c r="F90" s="25">
        <f>F85+F84+F38+F33+F27+F23+F20+F17+F15+F11+F8</f>
        <v>18698.23</v>
      </c>
      <c r="H90" s="14">
        <f>SUM(H3:H89)</f>
        <v>1</v>
      </c>
    </row>
    <row r="92" spans="1:9">
      <c r="B92" s="20" t="s">
        <v>175</v>
      </c>
    </row>
    <row r="93" spans="1:9">
      <c r="B93" s="20"/>
    </row>
    <row r="94" spans="1:9">
      <c r="D94" s="24" t="s">
        <v>176</v>
      </c>
      <c r="F94" s="26" t="s">
        <v>7</v>
      </c>
    </row>
    <row r="95" spans="1:9">
      <c r="C95" s="27"/>
      <c r="D95" s="27" t="s">
        <v>11</v>
      </c>
      <c r="E95" s="28"/>
      <c r="F95" s="29">
        <f>ROUND(F85/5,2)+F8</f>
        <v>2793.2799999999997</v>
      </c>
    </row>
    <row r="96" spans="1:9">
      <c r="C96" s="12"/>
      <c r="D96" s="12" t="s">
        <v>23</v>
      </c>
      <c r="F96" s="29">
        <f>F11</f>
        <v>9.5399999999999991</v>
      </c>
    </row>
    <row r="97" spans="1:6">
      <c r="C97" s="12"/>
      <c r="D97" s="12" t="s">
        <v>29</v>
      </c>
      <c r="F97" s="29">
        <f>F15</f>
        <v>2319.0500000000002</v>
      </c>
    </row>
    <row r="98" spans="1:6">
      <c r="C98" s="12"/>
      <c r="D98" s="12" t="s">
        <v>37</v>
      </c>
      <c r="F98" s="29">
        <f>ROUND(F85/5,2)+F17</f>
        <v>321.24</v>
      </c>
    </row>
    <row r="99" spans="1:6">
      <c r="C99" s="12"/>
      <c r="D99" s="12" t="s">
        <v>41</v>
      </c>
      <c r="F99" s="29">
        <f>F20</f>
        <v>374.21000000000004</v>
      </c>
    </row>
    <row r="100" spans="1:6">
      <c r="C100" s="12"/>
      <c r="D100" s="12" t="s">
        <v>47</v>
      </c>
      <c r="F100" s="29">
        <f>F23</f>
        <v>376.74</v>
      </c>
    </row>
    <row r="101" spans="1:6">
      <c r="C101" s="12"/>
      <c r="D101" s="12" t="s">
        <v>53</v>
      </c>
      <c r="F101" s="29">
        <f>F27</f>
        <v>3612.11</v>
      </c>
    </row>
    <row r="102" spans="1:6">
      <c r="C102" s="12"/>
      <c r="D102" s="12" t="s">
        <v>53</v>
      </c>
      <c r="F102" s="29">
        <f>ROUND(F85/5,2)+F33</f>
        <v>236.86</v>
      </c>
    </row>
    <row r="103" spans="1:6">
      <c r="C103" s="12"/>
      <c r="D103" s="12" t="s">
        <v>71</v>
      </c>
      <c r="F103" s="30">
        <f>ROUND(F85/5,2)+F38</f>
        <v>4104.1899999999996</v>
      </c>
    </row>
    <row r="104" spans="1:6">
      <c r="C104" s="12"/>
      <c r="D104" s="12" t="s">
        <v>81</v>
      </c>
      <c r="F104" s="30">
        <f>ROUND(F85/5,2)+F84</f>
        <v>4551.0200000000004</v>
      </c>
    </row>
    <row r="105" spans="1:6">
      <c r="C105" s="12"/>
      <c r="F105" s="29"/>
    </row>
    <row r="106" spans="1:6">
      <c r="C106" s="12"/>
      <c r="D106" s="12" t="s">
        <v>177</v>
      </c>
      <c r="E106" s="24"/>
      <c r="F106" s="29">
        <f>SUM(F95:F105)</f>
        <v>18698.240000000002</v>
      </c>
    </row>
    <row r="107" spans="1:6">
      <c r="C107" s="12"/>
      <c r="D107" s="12"/>
      <c r="E107" s="24"/>
      <c r="F107" s="29"/>
    </row>
    <row r="108" spans="1:6">
      <c r="A108" s="12" t="s">
        <v>207</v>
      </c>
      <c r="C108" s="12"/>
      <c r="D108" s="31" t="s">
        <v>178</v>
      </c>
      <c r="F108" s="29"/>
    </row>
    <row r="109" spans="1:6">
      <c r="C109" s="22"/>
      <c r="D109" s="12"/>
      <c r="E109" s="24"/>
      <c r="F109" s="29"/>
    </row>
    <row r="110" spans="1:6">
      <c r="C110" s="12"/>
      <c r="D110" s="12"/>
      <c r="E110" s="24"/>
      <c r="F110" s="29"/>
    </row>
    <row r="111" spans="1:6">
      <c r="C111" s="12"/>
      <c r="D111" s="12"/>
      <c r="E111" s="24"/>
      <c r="F111" s="29"/>
    </row>
    <row r="112" spans="1:6">
      <c r="C112" s="12"/>
      <c r="D112" s="12"/>
      <c r="E112" s="24"/>
      <c r="F112" s="29"/>
    </row>
    <row r="113" spans="3:6">
      <c r="C113" s="12"/>
      <c r="D113" s="12"/>
      <c r="E113" s="24"/>
      <c r="F113" s="29"/>
    </row>
    <row r="114" spans="3:6">
      <c r="C114" s="12"/>
      <c r="D114" s="12"/>
      <c r="E114" s="24"/>
      <c r="F114" s="29"/>
    </row>
    <row r="115" spans="3:6">
      <c r="C115" s="12"/>
      <c r="D115" s="12"/>
      <c r="E115" s="24"/>
      <c r="F115" s="29"/>
    </row>
    <row r="116" spans="3:6">
      <c r="C116" s="12"/>
      <c r="D116" s="12"/>
      <c r="E116" s="24"/>
      <c r="F116" s="29"/>
    </row>
    <row r="117" spans="3:6">
      <c r="C117" s="12"/>
      <c r="D117" s="12"/>
      <c r="E117" s="24"/>
      <c r="F117" s="29"/>
    </row>
    <row r="118" spans="3:6">
      <c r="C118" s="12"/>
      <c r="D118" s="12"/>
      <c r="E118" s="24"/>
      <c r="F118" s="29"/>
    </row>
    <row r="119" spans="3:6">
      <c r="C119" s="12"/>
      <c r="D119" s="12"/>
      <c r="E119" s="24"/>
      <c r="F119" s="29"/>
    </row>
    <row r="120" spans="3:6">
      <c r="C120" s="12"/>
      <c r="D120" s="12"/>
      <c r="E120" s="24"/>
      <c r="F120" s="29"/>
    </row>
    <row r="121" spans="3:6">
      <c r="C121" s="12"/>
      <c r="D121" s="12"/>
      <c r="E121" s="24"/>
      <c r="F121" s="29"/>
    </row>
    <row r="122" spans="3:6">
      <c r="C122" s="12"/>
      <c r="D122" s="12"/>
      <c r="E122" s="24"/>
      <c r="F122" s="29"/>
    </row>
    <row r="123" spans="3:6">
      <c r="C123" s="12"/>
      <c r="D123" s="12"/>
      <c r="E123" s="24"/>
      <c r="F123" s="29"/>
    </row>
    <row r="124" spans="3:6">
      <c r="C124" s="12"/>
      <c r="D124" s="12"/>
      <c r="E124" s="24"/>
      <c r="F124" s="29"/>
    </row>
    <row r="125" spans="3:6">
      <c r="C125" s="12"/>
      <c r="D125" s="12"/>
      <c r="E125" s="24"/>
      <c r="F125" s="29"/>
    </row>
    <row r="126" spans="3:6">
      <c r="C126" s="12"/>
      <c r="D126" s="12"/>
      <c r="E126" s="24"/>
      <c r="F126" s="29"/>
    </row>
    <row r="127" spans="3:6">
      <c r="C127" s="12"/>
      <c r="D127" s="12"/>
      <c r="E127" s="24"/>
      <c r="F127" s="29"/>
    </row>
    <row r="128" spans="3:6">
      <c r="C128" s="12"/>
      <c r="D128" s="12"/>
      <c r="E128" s="24"/>
      <c r="F128" s="29"/>
    </row>
    <row r="129" spans="1:6">
      <c r="C129" s="12"/>
      <c r="D129" s="12"/>
      <c r="E129" s="24"/>
      <c r="F129" s="29"/>
    </row>
    <row r="130" spans="1:6">
      <c r="C130" s="12"/>
      <c r="D130" s="12"/>
      <c r="E130" s="24"/>
      <c r="F130" s="29"/>
    </row>
    <row r="131" spans="1:6">
      <c r="C131" s="12"/>
      <c r="D131" s="12"/>
      <c r="E131" s="24"/>
      <c r="F131" s="29"/>
    </row>
    <row r="132" spans="1:6">
      <c r="C132" s="12"/>
      <c r="D132" s="12"/>
      <c r="E132" s="24"/>
      <c r="F132" s="29"/>
    </row>
    <row r="133" spans="1:6">
      <c r="C133" s="12"/>
      <c r="D133" s="12"/>
      <c r="E133" s="24"/>
      <c r="F133" s="24" t="s">
        <v>180</v>
      </c>
    </row>
    <row r="134" spans="1:6">
      <c r="A134" s="12" t="s">
        <v>181</v>
      </c>
      <c r="C134" s="12"/>
      <c r="E134" s="24"/>
      <c r="F134" s="29"/>
    </row>
    <row r="135" spans="1:6">
      <c r="C135" s="12"/>
      <c r="D135" s="12"/>
      <c r="E135" s="24"/>
    </row>
    <row r="136" spans="1:6">
      <c r="A136" s="32" t="s">
        <v>182</v>
      </c>
      <c r="D136" s="12"/>
    </row>
    <row r="137" spans="1:6">
      <c r="A137" s="33"/>
      <c r="D137" s="12"/>
    </row>
    <row r="138" spans="1:6" ht="21" customHeight="1">
      <c r="A138" s="33" t="s">
        <v>183</v>
      </c>
    </row>
    <row r="139" spans="1:6">
      <c r="A139" s="33"/>
    </row>
    <row r="140" spans="1:6" ht="14.25" customHeight="1">
      <c r="A140" s="33" t="s">
        <v>184</v>
      </c>
    </row>
    <row r="141" spans="1:6">
      <c r="A141" s="33" t="s">
        <v>185</v>
      </c>
    </row>
    <row r="142" spans="1:6">
      <c r="A142" s="33" t="s">
        <v>186</v>
      </c>
    </row>
    <row r="143" spans="1:6">
      <c r="A143" s="33" t="s">
        <v>187</v>
      </c>
    </row>
    <row r="144" spans="1:6">
      <c r="A144" s="33" t="s">
        <v>188</v>
      </c>
    </row>
    <row r="145" spans="1:1">
      <c r="A145" s="33"/>
    </row>
    <row r="146" spans="1:1" ht="12.75" customHeight="1">
      <c r="A146" s="32" t="s">
        <v>189</v>
      </c>
    </row>
    <row r="147" spans="1:1">
      <c r="A147" s="33" t="s">
        <v>190</v>
      </c>
    </row>
    <row r="148" spans="1:1">
      <c r="A148" s="33" t="s">
        <v>191</v>
      </c>
    </row>
    <row r="149" spans="1:1">
      <c r="A149" s="33" t="s">
        <v>192</v>
      </c>
    </row>
    <row r="150" spans="1:1">
      <c r="A150" s="33" t="s">
        <v>193</v>
      </c>
    </row>
    <row r="151" spans="1:1">
      <c r="A151" s="33"/>
    </row>
    <row r="152" spans="1:1" ht="17.25" customHeight="1">
      <c r="A152" s="32" t="s">
        <v>194</v>
      </c>
    </row>
    <row r="153" spans="1:1">
      <c r="A153" s="33" t="s">
        <v>195</v>
      </c>
    </row>
    <row r="154" spans="1:1">
      <c r="A154" s="33" t="s">
        <v>196</v>
      </c>
    </row>
    <row r="155" spans="1:1">
      <c r="A155" s="33" t="s">
        <v>197</v>
      </c>
    </row>
    <row r="156" spans="1:1">
      <c r="A156" s="33" t="s">
        <v>198</v>
      </c>
    </row>
    <row r="157" spans="1:1">
      <c r="A157" s="33" t="s">
        <v>199</v>
      </c>
    </row>
    <row r="158" spans="1:1">
      <c r="A158" s="33" t="s">
        <v>200</v>
      </c>
    </row>
    <row r="159" spans="1:1">
      <c r="A159" s="33"/>
    </row>
    <row r="160" spans="1:1" ht="13.5" customHeight="1">
      <c r="A160" s="32" t="s">
        <v>201</v>
      </c>
    </row>
    <row r="161" spans="1:1">
      <c r="A161" s="33" t="s">
        <v>202</v>
      </c>
    </row>
    <row r="162" spans="1:1">
      <c r="A162" s="33" t="s">
        <v>203</v>
      </c>
    </row>
    <row r="163" spans="1:1">
      <c r="A163" s="33" t="s">
        <v>204</v>
      </c>
    </row>
    <row r="164" spans="1:1">
      <c r="A164" s="33"/>
    </row>
    <row r="165" spans="1:1" ht="15" customHeight="1">
      <c r="A165" s="32" t="s">
        <v>205</v>
      </c>
    </row>
    <row r="166" spans="1:1">
      <c r="A166" s="33"/>
    </row>
    <row r="167" spans="1:1">
      <c r="A167" s="33" t="s">
        <v>206</v>
      </c>
    </row>
    <row r="168" spans="1:1">
      <c r="A168" s="33"/>
    </row>
    <row r="169" spans="1:1">
      <c r="A169" s="33"/>
    </row>
    <row r="170" spans="1:1">
      <c r="A170" s="33"/>
    </row>
    <row r="171" spans="1:1">
      <c r="A171" s="33"/>
    </row>
    <row r="172" spans="1:1">
      <c r="A172" s="33"/>
    </row>
    <row r="173" spans="1:1">
      <c r="A173" s="33"/>
    </row>
    <row r="174" spans="1:1">
      <c r="A174" s="33"/>
    </row>
    <row r="175" spans="1:1">
      <c r="A175" s="33"/>
    </row>
    <row r="176" spans="1:1">
      <c r="A176" s="33"/>
    </row>
    <row r="177" spans="1:1">
      <c r="A177" s="33"/>
    </row>
    <row r="178" spans="1:1">
      <c r="A178" s="33"/>
    </row>
    <row r="179" spans="1:1">
      <c r="A179" s="33"/>
    </row>
    <row r="180" spans="1:1">
      <c r="A180" s="33"/>
    </row>
    <row r="181" spans="1:1">
      <c r="A181" s="33"/>
    </row>
    <row r="182" spans="1:1">
      <c r="A182" s="33"/>
    </row>
    <row r="183" spans="1:1">
      <c r="A183" s="33"/>
    </row>
    <row r="184" spans="1:1">
      <c r="A184" s="33"/>
    </row>
    <row r="185" spans="1:1">
      <c r="A185" s="33"/>
    </row>
    <row r="186" spans="1:1">
      <c r="A186" s="33"/>
    </row>
    <row r="187" spans="1:1">
      <c r="A187" s="33"/>
    </row>
    <row r="188" spans="1:1">
      <c r="A188" s="33"/>
    </row>
    <row r="189" spans="1:1">
      <c r="A189" s="33"/>
    </row>
    <row r="190" spans="1:1">
      <c r="A190" s="33"/>
    </row>
    <row r="191" spans="1:1">
      <c r="A191" s="33"/>
    </row>
    <row r="192" spans="1:1">
      <c r="A192" s="33"/>
    </row>
    <row r="193" spans="1:1">
      <c r="A193" s="33"/>
    </row>
    <row r="194" spans="1:1">
      <c r="A194" s="33"/>
    </row>
    <row r="195" spans="1:1">
      <c r="A195" s="33"/>
    </row>
    <row r="196" spans="1:1">
      <c r="A196" s="33"/>
    </row>
    <row r="197" spans="1:1">
      <c r="A197" s="33"/>
    </row>
    <row r="198" spans="1:1">
      <c r="A198" s="33"/>
    </row>
    <row r="199" spans="1:1">
      <c r="A199" s="33"/>
    </row>
    <row r="200" spans="1:1">
      <c r="A200" s="33"/>
    </row>
    <row r="201" spans="1:1">
      <c r="A201" s="33"/>
    </row>
    <row r="202" spans="1:1">
      <c r="A202" s="33"/>
    </row>
    <row r="203" spans="1:1">
      <c r="A203" s="33"/>
    </row>
    <row r="204" spans="1:1">
      <c r="A204" s="33"/>
    </row>
    <row r="205" spans="1:1">
      <c r="A205" s="33"/>
    </row>
    <row r="206" spans="1:1">
      <c r="A206" s="33"/>
    </row>
    <row r="207" spans="1:1">
      <c r="A207" s="33"/>
    </row>
    <row r="208" spans="1:1">
      <c r="A208" s="33"/>
    </row>
    <row r="209" spans="1:1">
      <c r="A209" s="33"/>
    </row>
    <row r="210" spans="1:1">
      <c r="A210" s="33"/>
    </row>
    <row r="211" spans="1:1">
      <c r="A211" s="33"/>
    </row>
    <row r="212" spans="1:1">
      <c r="A212" s="33"/>
    </row>
    <row r="213" spans="1:1">
      <c r="A213" s="33"/>
    </row>
    <row r="214" spans="1:1">
      <c r="A214" s="33"/>
    </row>
    <row r="215" spans="1:1">
      <c r="A215" s="33"/>
    </row>
    <row r="216" spans="1:1">
      <c r="A216" s="33"/>
    </row>
    <row r="217" spans="1:1">
      <c r="A217" s="33"/>
    </row>
    <row r="218" spans="1:1">
      <c r="A218" s="33"/>
    </row>
    <row r="219" spans="1:1">
      <c r="A219" s="33"/>
    </row>
    <row r="220" spans="1:1">
      <c r="A220" s="33"/>
    </row>
    <row r="221" spans="1:1">
      <c r="A221" s="33"/>
    </row>
    <row r="222" spans="1:1">
      <c r="A222" s="33"/>
    </row>
    <row r="223" spans="1:1">
      <c r="A223" s="33"/>
    </row>
    <row r="224" spans="1:1">
      <c r="A224" s="33"/>
    </row>
    <row r="225" spans="1:1">
      <c r="A225" s="33"/>
    </row>
    <row r="226" spans="1:1">
      <c r="A226" s="33"/>
    </row>
    <row r="227" spans="1:1">
      <c r="A227" s="33"/>
    </row>
    <row r="228" spans="1:1">
      <c r="A228" s="33"/>
    </row>
    <row r="229" spans="1:1">
      <c r="A229" s="33"/>
    </row>
    <row r="230" spans="1:1">
      <c r="A230" s="33"/>
    </row>
    <row r="231" spans="1:1">
      <c r="A231" s="33"/>
    </row>
    <row r="232" spans="1:1">
      <c r="A232" s="33"/>
    </row>
    <row r="233" spans="1:1">
      <c r="A233" s="33"/>
    </row>
    <row r="234" spans="1:1">
      <c r="A234" s="33"/>
    </row>
    <row r="235" spans="1:1">
      <c r="A235" s="33"/>
    </row>
    <row r="236" spans="1:1">
      <c r="A236" s="33"/>
    </row>
    <row r="237" spans="1:1">
      <c r="A237" s="33"/>
    </row>
    <row r="238" spans="1:1">
      <c r="A238" s="33"/>
    </row>
    <row r="239" spans="1:1">
      <c r="A239" s="33"/>
    </row>
    <row r="240" spans="1:1">
      <c r="A240" s="33"/>
    </row>
    <row r="241" spans="1:1">
      <c r="A241" s="33"/>
    </row>
    <row r="242" spans="1:1">
      <c r="A242" s="33"/>
    </row>
    <row r="243" spans="1:1">
      <c r="A243" s="33"/>
    </row>
    <row r="244" spans="1:1">
      <c r="A244" s="33"/>
    </row>
    <row r="245" spans="1:1">
      <c r="A245" s="33"/>
    </row>
    <row r="246" spans="1:1">
      <c r="A246" s="33"/>
    </row>
    <row r="247" spans="1:1">
      <c r="A247" s="33"/>
    </row>
    <row r="248" spans="1:1">
      <c r="A248" s="33"/>
    </row>
    <row r="249" spans="1:1">
      <c r="A249" s="33"/>
    </row>
    <row r="250" spans="1:1">
      <c r="A250" s="33"/>
    </row>
    <row r="251" spans="1:1">
      <c r="A251" s="33"/>
    </row>
    <row r="252" spans="1:1">
      <c r="A252" s="33"/>
    </row>
    <row r="253" spans="1:1">
      <c r="A253" s="33"/>
    </row>
    <row r="254" spans="1:1">
      <c r="A254" s="33"/>
    </row>
    <row r="255" spans="1:1">
      <c r="A255" s="33"/>
    </row>
    <row r="256" spans="1:1">
      <c r="A256" s="33"/>
    </row>
    <row r="257" spans="1:1">
      <c r="A257" s="33"/>
    </row>
    <row r="258" spans="1:1">
      <c r="A258" s="33"/>
    </row>
    <row r="259" spans="1:1">
      <c r="A259" s="33"/>
    </row>
    <row r="260" spans="1:1">
      <c r="A260" s="33"/>
    </row>
    <row r="261" spans="1:1">
      <c r="A261" s="33"/>
    </row>
    <row r="262" spans="1:1">
      <c r="A262" s="33"/>
    </row>
    <row r="263" spans="1:1">
      <c r="A263" s="33"/>
    </row>
    <row r="264" spans="1:1">
      <c r="A264" s="33"/>
    </row>
    <row r="265" spans="1:1">
      <c r="A265" s="33"/>
    </row>
    <row r="266" spans="1:1">
      <c r="A266" s="33"/>
    </row>
    <row r="267" spans="1:1">
      <c r="A267" s="33"/>
    </row>
    <row r="268" spans="1:1">
      <c r="A268" s="33"/>
    </row>
    <row r="269" spans="1:1">
      <c r="A269" s="33"/>
    </row>
    <row r="270" spans="1:1">
      <c r="A270" s="33"/>
    </row>
    <row r="271" spans="1:1">
      <c r="A271" s="33"/>
    </row>
    <row r="272" spans="1:1">
      <c r="A272" s="33"/>
    </row>
    <row r="273" spans="1:1">
      <c r="A273" s="33"/>
    </row>
    <row r="274" spans="1:1">
      <c r="A274" s="33"/>
    </row>
    <row r="275" spans="1:1">
      <c r="A275" s="33"/>
    </row>
    <row r="276" spans="1:1">
      <c r="A276" s="33"/>
    </row>
    <row r="277" spans="1:1">
      <c r="A277" s="33"/>
    </row>
    <row r="278" spans="1:1">
      <c r="A278" s="33"/>
    </row>
    <row r="279" spans="1:1">
      <c r="A279" s="33"/>
    </row>
    <row r="280" spans="1:1">
      <c r="A280" s="33"/>
    </row>
    <row r="281" spans="1:1">
      <c r="A281" s="33"/>
    </row>
    <row r="282" spans="1:1">
      <c r="A282" s="33"/>
    </row>
    <row r="283" spans="1:1">
      <c r="A283" s="33"/>
    </row>
    <row r="284" spans="1:1">
      <c r="A284" s="33"/>
    </row>
    <row r="285" spans="1:1">
      <c r="A285" s="33"/>
    </row>
    <row r="286" spans="1:1">
      <c r="A286" s="33"/>
    </row>
    <row r="287" spans="1:1">
      <c r="A287" s="33"/>
    </row>
    <row r="288" spans="1:1">
      <c r="A288" s="33"/>
    </row>
    <row r="289" spans="1:1">
      <c r="A289" s="33"/>
    </row>
    <row r="290" spans="1:1">
      <c r="A290" s="33"/>
    </row>
    <row r="291" spans="1:1">
      <c r="A291" s="33"/>
    </row>
    <row r="292" spans="1:1">
      <c r="A292" s="33"/>
    </row>
    <row r="293" spans="1:1">
      <c r="A293" s="33"/>
    </row>
    <row r="294" spans="1:1">
      <c r="A294" s="33"/>
    </row>
    <row r="295" spans="1:1">
      <c r="A295" s="33"/>
    </row>
    <row r="296" spans="1:1">
      <c r="A296" s="33"/>
    </row>
    <row r="297" spans="1:1">
      <c r="A297" s="33"/>
    </row>
    <row r="298" spans="1:1">
      <c r="A298" s="33"/>
    </row>
    <row r="299" spans="1:1">
      <c r="A299" s="33"/>
    </row>
    <row r="300" spans="1:1">
      <c r="A300" s="33"/>
    </row>
    <row r="301" spans="1:1">
      <c r="A301" s="33"/>
    </row>
    <row r="302" spans="1:1">
      <c r="A302" s="33"/>
    </row>
    <row r="303" spans="1:1">
      <c r="A303" s="33"/>
    </row>
    <row r="304" spans="1:1">
      <c r="A304" s="33"/>
    </row>
    <row r="305" spans="1:1">
      <c r="A305" s="33"/>
    </row>
    <row r="306" spans="1:1">
      <c r="A306" s="33"/>
    </row>
    <row r="307" spans="1:1">
      <c r="A307" s="33"/>
    </row>
    <row r="308" spans="1:1">
      <c r="A308" s="33"/>
    </row>
    <row r="309" spans="1:1">
      <c r="A309" s="33"/>
    </row>
    <row r="310" spans="1:1">
      <c r="A310" s="33"/>
    </row>
    <row r="311" spans="1:1">
      <c r="A311" s="33"/>
    </row>
    <row r="312" spans="1:1">
      <c r="A312" s="33"/>
    </row>
    <row r="313" spans="1:1">
      <c r="A313" s="33"/>
    </row>
    <row r="314" spans="1:1">
      <c r="A314" s="33"/>
    </row>
    <row r="315" spans="1:1">
      <c r="A315" s="33"/>
    </row>
    <row r="316" spans="1:1">
      <c r="A316" s="33"/>
    </row>
    <row r="317" spans="1:1">
      <c r="A317" s="33"/>
    </row>
    <row r="318" spans="1:1">
      <c r="A318" s="33"/>
    </row>
    <row r="319" spans="1:1">
      <c r="A319" s="33"/>
    </row>
    <row r="320" spans="1:1">
      <c r="A320" s="33"/>
    </row>
    <row r="321" spans="1:1">
      <c r="A321" s="33"/>
    </row>
    <row r="322" spans="1:1">
      <c r="A322" s="33"/>
    </row>
    <row r="323" spans="1:1">
      <c r="A323" s="33"/>
    </row>
    <row r="324" spans="1:1">
      <c r="A324" s="33"/>
    </row>
    <row r="325" spans="1:1">
      <c r="A325" s="33"/>
    </row>
    <row r="326" spans="1:1">
      <c r="A326" s="33"/>
    </row>
    <row r="327" spans="1:1">
      <c r="A327" s="33"/>
    </row>
    <row r="328" spans="1:1">
      <c r="A328" s="33"/>
    </row>
    <row r="329" spans="1:1">
      <c r="A329" s="33"/>
    </row>
    <row r="330" spans="1:1">
      <c r="A330" s="33"/>
    </row>
    <row r="331" spans="1:1">
      <c r="A331" s="33"/>
    </row>
    <row r="332" spans="1:1">
      <c r="A332" s="33"/>
    </row>
    <row r="333" spans="1:1">
      <c r="A333" s="33"/>
    </row>
  </sheetData>
  <pageMargins left="0.57999999999999996" right="0.27" top="1.32" bottom="0.44" header="0.28999999999999998" footer="0.25"/>
  <pageSetup orientation="portrait" horizontalDpi="4294967292" r:id="rId1"/>
  <headerFooter alignWithMargins="0">
    <oddHeader>&amp;C&amp;"Arial,Bold"&amp;12&amp;F - &amp;A</oddHeader>
    <oddFooter>&amp;LPage &amp;P&amp;C73 ACCOUNTS UPDATED &amp;D&amp;R(HOLE PUNCH SET AT 7)</oddFooter>
  </headerFooter>
  <rowBreaks count="2" manualBreakCount="2">
    <brk id="38" max="16383" man="1"/>
    <brk id="84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33"/>
  <sheetViews>
    <sheetView topLeftCell="A7" zoomScaleNormal="100" workbookViewId="0">
      <selection activeCell="F24" sqref="F24"/>
    </sheetView>
  </sheetViews>
  <sheetFormatPr defaultRowHeight="12.75"/>
  <cols>
    <col min="1" max="1" width="17.42578125" style="12" customWidth="1"/>
    <col min="2" max="2" width="5.85546875" customWidth="1"/>
    <col min="3" max="3" width="38" customWidth="1"/>
    <col min="4" max="4" width="6.7109375" customWidth="1"/>
    <col min="5" max="5" width="11.28515625" customWidth="1"/>
    <col min="6" max="6" width="14.28515625" style="3" customWidth="1"/>
    <col min="7" max="7" width="4.42578125" customWidth="1"/>
    <col min="8" max="8" width="10.5703125" style="14" customWidth="1"/>
    <col min="9" max="9" width="15" style="15" customWidth="1"/>
    <col min="10" max="13" width="9.140625" style="7" customWidth="1"/>
  </cols>
  <sheetData>
    <row r="1" spans="1:9">
      <c r="A1" s="1" t="s">
        <v>0</v>
      </c>
      <c r="B1" s="2"/>
      <c r="C1" s="2"/>
      <c r="G1" s="4" t="s">
        <v>1</v>
      </c>
      <c r="H1" s="5" t="s">
        <v>2</v>
      </c>
      <c r="I1" s="6" t="s">
        <v>3</v>
      </c>
    </row>
    <row r="2" spans="1:9" ht="13.5" thickBot="1">
      <c r="A2" s="8" t="s">
        <v>4</v>
      </c>
      <c r="B2" s="8"/>
      <c r="C2" s="8" t="s">
        <v>5</v>
      </c>
      <c r="D2" s="8"/>
      <c r="E2" s="9" t="s">
        <v>6</v>
      </c>
      <c r="F2" s="10" t="s">
        <v>7</v>
      </c>
      <c r="G2" s="11" t="s">
        <v>8</v>
      </c>
      <c r="H2" s="5" t="s">
        <v>9</v>
      </c>
      <c r="I2" s="6" t="s">
        <v>10</v>
      </c>
    </row>
    <row r="3" spans="1:9" ht="21" customHeight="1" thickTop="1">
      <c r="A3" s="12" t="s">
        <v>11</v>
      </c>
      <c r="C3" t="s">
        <v>12</v>
      </c>
      <c r="E3" t="s">
        <v>13</v>
      </c>
      <c r="F3" s="13">
        <v>2512.56</v>
      </c>
      <c r="G3">
        <v>1</v>
      </c>
      <c r="H3" s="14">
        <f>IF(F3&gt;0,,1)</f>
        <v>0</v>
      </c>
      <c r="I3" s="15" t="str">
        <f>IF(OR(F3&lt;300,F3&gt;2850),"CHECK","-")</f>
        <v>-</v>
      </c>
    </row>
    <row r="4" spans="1:9">
      <c r="C4" t="s">
        <v>14</v>
      </c>
      <c r="E4" t="s">
        <v>15</v>
      </c>
      <c r="F4" s="13">
        <v>40.270000000000003</v>
      </c>
      <c r="G4">
        <f>G3+1</f>
        <v>2</v>
      </c>
      <c r="H4" s="14">
        <f>IF(F4&gt;0,,1)</f>
        <v>0</v>
      </c>
      <c r="I4" s="15" t="str">
        <f>IF(OR(F4&lt;5,F4&gt;30),"CHECK","-")</f>
        <v>CHECK</v>
      </c>
    </row>
    <row r="5" spans="1:9">
      <c r="C5" t="s">
        <v>16</v>
      </c>
      <c r="E5" t="s">
        <v>17</v>
      </c>
      <c r="F5" s="13">
        <v>9.23</v>
      </c>
      <c r="G5">
        <v>3</v>
      </c>
      <c r="H5" s="14">
        <f>IF(F5&gt;0,,1)</f>
        <v>0</v>
      </c>
      <c r="I5" s="15" t="str">
        <f>IF(OR(F5&lt;5,F5&gt;15),"CHECK","-")</f>
        <v>-</v>
      </c>
    </row>
    <row r="6" spans="1:9">
      <c r="C6" t="s">
        <v>18</v>
      </c>
      <c r="E6" t="s">
        <v>19</v>
      </c>
      <c r="F6" s="13">
        <v>8.1</v>
      </c>
      <c r="G6">
        <f>G5+1</f>
        <v>4</v>
      </c>
      <c r="H6" s="14">
        <f>IF(F6&gt;0,,1)</f>
        <v>0</v>
      </c>
      <c r="I6" s="15" t="str">
        <f>IF(OR(F6&lt;5,F6&gt;15),"CHECK","-")</f>
        <v>-</v>
      </c>
    </row>
    <row r="7" spans="1:9">
      <c r="C7" t="s">
        <v>20</v>
      </c>
      <c r="E7" t="s">
        <v>21</v>
      </c>
      <c r="F7" s="13">
        <v>10.26</v>
      </c>
      <c r="G7">
        <f>G6+1</f>
        <v>5</v>
      </c>
      <c r="H7" s="14">
        <f>IF(F7&gt;0,,1)</f>
        <v>0</v>
      </c>
      <c r="I7" s="15" t="str">
        <f>IF(OR(F7&lt;5,F7&gt;15),"CHECK","-")</f>
        <v>-</v>
      </c>
    </row>
    <row r="8" spans="1:9" ht="13.5" customHeight="1" thickBot="1">
      <c r="A8" s="8"/>
      <c r="B8" s="16"/>
      <c r="C8" s="8" t="s">
        <v>22</v>
      </c>
      <c r="D8" s="16"/>
      <c r="E8" s="16"/>
      <c r="F8" s="17">
        <f>SUM(F3:F7)</f>
        <v>2580.42</v>
      </c>
    </row>
    <row r="9" spans="1:9" ht="21" customHeight="1" thickTop="1">
      <c r="A9" s="12" t="s">
        <v>23</v>
      </c>
      <c r="C9" t="s">
        <v>24</v>
      </c>
      <c r="E9" t="s">
        <v>25</v>
      </c>
      <c r="F9" s="13">
        <v>1278.77</v>
      </c>
      <c r="G9">
        <v>6</v>
      </c>
      <c r="H9" s="14">
        <f>IF(F9&gt;0,,1)</f>
        <v>0</v>
      </c>
      <c r="I9" s="15" t="str">
        <f>IF(OR(F9&lt;15,F9&gt;1600),"CHECK","-")</f>
        <v>-</v>
      </c>
    </row>
    <row r="10" spans="1:9" ht="21" customHeight="1">
      <c r="C10" t="s">
        <v>26</v>
      </c>
      <c r="E10" t="s">
        <v>27</v>
      </c>
      <c r="F10" s="13">
        <v>9.91</v>
      </c>
      <c r="G10">
        <v>7</v>
      </c>
      <c r="H10" s="14">
        <f>IF(F10&gt;0,,1)</f>
        <v>0</v>
      </c>
      <c r="I10" s="15" t="str">
        <f>IF(OR(F10&lt;9,F10&gt;25),"CHECK","-")</f>
        <v>-</v>
      </c>
    </row>
    <row r="11" spans="1:9" ht="13.5" customHeight="1" thickBot="1">
      <c r="A11" s="8"/>
      <c r="B11" s="16"/>
      <c r="C11" s="8" t="s">
        <v>28</v>
      </c>
      <c r="D11" s="16"/>
      <c r="E11" s="16"/>
      <c r="F11" s="17">
        <f>SUM(F9:F10)</f>
        <v>1288.68</v>
      </c>
    </row>
    <row r="12" spans="1:9" ht="13.5" thickTop="1">
      <c r="A12" s="12" t="s">
        <v>29</v>
      </c>
      <c r="C12" s="18" t="s">
        <v>30</v>
      </c>
      <c r="E12" t="s">
        <v>31</v>
      </c>
      <c r="F12" s="13">
        <v>56.25</v>
      </c>
      <c r="G12">
        <f>G10+1</f>
        <v>8</v>
      </c>
      <c r="H12" s="14">
        <f>IF(F12&gt;0,,1)</f>
        <v>0</v>
      </c>
      <c r="I12" s="15" t="str">
        <f>IF(OR(F12&lt;50,F12&gt;60),"CHECK","-")</f>
        <v>-</v>
      </c>
    </row>
    <row r="13" spans="1:9">
      <c r="C13" t="s">
        <v>32</v>
      </c>
      <c r="E13" t="s">
        <v>33</v>
      </c>
      <c r="F13" s="13">
        <v>961.25</v>
      </c>
      <c r="G13">
        <f>G12+1</f>
        <v>9</v>
      </c>
      <c r="H13" s="14">
        <f>IF(F13&gt;0,,1)</f>
        <v>0</v>
      </c>
      <c r="I13" s="15" t="str">
        <f>IF(OR(F13&lt;500,F13&gt;1200),"CHECK","-")</f>
        <v>-</v>
      </c>
    </row>
    <row r="14" spans="1:9">
      <c r="C14" t="s">
        <v>34</v>
      </c>
      <c r="E14" t="s">
        <v>35</v>
      </c>
      <c r="F14" s="13">
        <v>1344.35</v>
      </c>
      <c r="G14">
        <f>G13+1</f>
        <v>10</v>
      </c>
      <c r="H14" s="14">
        <f>IF(F14&gt;0,,1)</f>
        <v>0</v>
      </c>
      <c r="I14" s="15" t="str">
        <f>IF(OR(F14&lt;550,F14&gt;1600),"CHECK","-")</f>
        <v>-</v>
      </c>
    </row>
    <row r="15" spans="1:9" ht="13.5" thickBot="1">
      <c r="A15" s="8"/>
      <c r="B15" s="16"/>
      <c r="C15" s="8" t="s">
        <v>36</v>
      </c>
      <c r="D15" s="16"/>
      <c r="E15" s="16"/>
      <c r="F15" s="17">
        <f>SUM(F12:F14)</f>
        <v>2361.85</v>
      </c>
    </row>
    <row r="16" spans="1:9" ht="21" customHeight="1" thickTop="1">
      <c r="A16" s="12" t="s">
        <v>37</v>
      </c>
      <c r="C16" t="s">
        <v>38</v>
      </c>
      <c r="E16" t="s">
        <v>39</v>
      </c>
      <c r="F16" s="13">
        <v>142.52000000000001</v>
      </c>
      <c r="G16">
        <f>G14+1</f>
        <v>11</v>
      </c>
      <c r="H16" s="14">
        <f>IF(F16&gt;0,,1)</f>
        <v>0</v>
      </c>
      <c r="I16" s="15" t="str">
        <f>IF(OR(F16&lt;100,F16&gt;400),"CHECK","-")</f>
        <v>-</v>
      </c>
    </row>
    <row r="17" spans="1:10" ht="13.5" customHeight="1" thickBot="1">
      <c r="A17" s="8"/>
      <c r="B17" s="16"/>
      <c r="C17" s="8" t="s">
        <v>40</v>
      </c>
      <c r="D17" s="16"/>
      <c r="E17" s="16"/>
      <c r="F17" s="17">
        <f>SUM(F16)</f>
        <v>142.52000000000001</v>
      </c>
    </row>
    <row r="18" spans="1:10" ht="21" customHeight="1" thickTop="1">
      <c r="A18" s="12" t="s">
        <v>41</v>
      </c>
      <c r="C18" t="s">
        <v>42</v>
      </c>
      <c r="E18" t="s">
        <v>43</v>
      </c>
      <c r="F18" s="13">
        <v>421.9</v>
      </c>
      <c r="G18">
        <f>G16+1</f>
        <v>12</v>
      </c>
      <c r="H18" s="14">
        <f>IF(F18&gt;0,,1)</f>
        <v>0</v>
      </c>
      <c r="I18" s="15" t="str">
        <f>IF(OR(F18&lt;200,F18&gt;550),"CHECK","-")</f>
        <v>-</v>
      </c>
    </row>
    <row r="19" spans="1:10" ht="12.75" customHeight="1">
      <c r="C19" t="s">
        <v>44</v>
      </c>
      <c r="E19" t="s">
        <v>45</v>
      </c>
      <c r="F19" s="13">
        <v>8.1</v>
      </c>
      <c r="G19">
        <f>G18+1</f>
        <v>13</v>
      </c>
      <c r="H19" s="14">
        <f>IF(F19&gt;0,,1)</f>
        <v>0</v>
      </c>
      <c r="I19" s="15" t="str">
        <f>IF(OR(F19&lt;10,F19&gt;100),"CHECK","-")</f>
        <v>CHECK</v>
      </c>
    </row>
    <row r="20" spans="1:10" ht="13.5" thickBot="1">
      <c r="A20" s="8"/>
      <c r="B20" s="16"/>
      <c r="C20" s="8" t="s">
        <v>46</v>
      </c>
      <c r="D20" s="16"/>
      <c r="E20" s="16"/>
      <c r="F20" s="17">
        <f>SUM(F18:F19)</f>
        <v>430</v>
      </c>
    </row>
    <row r="21" spans="1:10" ht="21" customHeight="1" thickTop="1">
      <c r="A21" s="12" t="s">
        <v>47</v>
      </c>
      <c r="C21" t="s">
        <v>48</v>
      </c>
      <c r="E21" s="18" t="s">
        <v>49</v>
      </c>
      <c r="F21" s="13">
        <v>371.67</v>
      </c>
      <c r="G21">
        <v>14</v>
      </c>
      <c r="H21" s="14">
        <f>IF(F21&gt;0,,1)</f>
        <v>0</v>
      </c>
      <c r="I21" s="15" t="str">
        <f>IF(OR(F21&lt;140,F21&gt;320),"CHECK","-")</f>
        <v>CHECK</v>
      </c>
      <c r="J21" s="19"/>
    </row>
    <row r="22" spans="1:10" ht="12.75" customHeight="1">
      <c r="C22" t="s">
        <v>50</v>
      </c>
      <c r="E22" t="s">
        <v>51</v>
      </c>
      <c r="F22" s="13">
        <v>59.29</v>
      </c>
      <c r="G22">
        <v>15</v>
      </c>
      <c r="H22" s="14">
        <f>IF(F22&gt;0,,1)</f>
        <v>0</v>
      </c>
      <c r="I22" s="15" t="str">
        <f>IF(OR(F22&lt;10,F22&gt;100),"CHECK","-")</f>
        <v>-</v>
      </c>
    </row>
    <row r="23" spans="1:10" ht="13.5" thickBot="1">
      <c r="A23" s="8"/>
      <c r="B23" s="16"/>
      <c r="C23" s="8" t="s">
        <v>52</v>
      </c>
      <c r="D23" s="16"/>
      <c r="E23" s="16"/>
      <c r="F23" s="17">
        <f>SUM(F21:F22)</f>
        <v>430.96000000000004</v>
      </c>
    </row>
    <row r="24" spans="1:10" ht="21" customHeight="1" thickTop="1">
      <c r="A24" s="12" t="s">
        <v>53</v>
      </c>
      <c r="C24" t="s">
        <v>54</v>
      </c>
      <c r="E24" t="s">
        <v>55</v>
      </c>
      <c r="F24" s="13">
        <v>3588.93</v>
      </c>
      <c r="G24">
        <v>16</v>
      </c>
      <c r="H24" s="14">
        <f>IF(F24&gt;0,,1)</f>
        <v>0</v>
      </c>
      <c r="I24" s="15" t="str">
        <f>IF(OR(F24&lt;2700,F24&gt;3400),"CHECK","-")</f>
        <v>CHECK</v>
      </c>
      <c r="J24" s="7" t="s">
        <v>56</v>
      </c>
    </row>
    <row r="25" spans="1:10" ht="12.75" customHeight="1">
      <c r="C25" t="s">
        <v>57</v>
      </c>
      <c r="E25" t="s">
        <v>58</v>
      </c>
      <c r="F25" s="13">
        <v>24.09</v>
      </c>
      <c r="G25">
        <f>G24+1</f>
        <v>17</v>
      </c>
      <c r="H25" s="14">
        <f>IF(F25&gt;0,,1)</f>
        <v>0</v>
      </c>
      <c r="I25" s="15" t="str">
        <f>IF(OR(F25&lt;5,F25&gt;35),"CHECK","-")</f>
        <v>-</v>
      </c>
      <c r="J25" s="7" t="s">
        <v>59</v>
      </c>
    </row>
    <row r="26" spans="1:10" ht="12.75" customHeight="1">
      <c r="C26" t="s">
        <v>60</v>
      </c>
      <c r="E26" t="s">
        <v>61</v>
      </c>
      <c r="F26" s="13">
        <v>27.48</v>
      </c>
      <c r="G26">
        <f>G25+1</f>
        <v>18</v>
      </c>
      <c r="H26" s="14">
        <f>IF(F26&gt;0,,1)</f>
        <v>0</v>
      </c>
      <c r="I26" s="15" t="str">
        <f>IF(OR(F26&lt;5,F26&gt;40),"CHECK","-")</f>
        <v>-</v>
      </c>
      <c r="J26" s="7" t="s">
        <v>59</v>
      </c>
    </row>
    <row r="27" spans="1:10" ht="13.5" thickBot="1">
      <c r="A27" s="8"/>
      <c r="B27" s="16"/>
      <c r="C27" s="8" t="s">
        <v>62</v>
      </c>
      <c r="D27" s="16"/>
      <c r="E27" s="16"/>
      <c r="F27" s="17">
        <f>SUM(F24:F26)</f>
        <v>3640.5</v>
      </c>
    </row>
    <row r="28" spans="1:10" ht="21" customHeight="1" thickTop="1">
      <c r="A28" s="12" t="s">
        <v>53</v>
      </c>
      <c r="C28" s="18" t="s">
        <v>63</v>
      </c>
      <c r="E28" t="s">
        <v>64</v>
      </c>
      <c r="F28" s="13">
        <v>18.47</v>
      </c>
      <c r="G28">
        <v>19</v>
      </c>
      <c r="H28" s="14">
        <f>IF(F28&gt;0,,1)</f>
        <v>0</v>
      </c>
      <c r="I28" s="15" t="str">
        <f>IF(OR(F28&lt;8.5,F28&gt;90),"CHECK","-")</f>
        <v>-</v>
      </c>
    </row>
    <row r="29" spans="1:10">
      <c r="A29" s="20"/>
      <c r="B29" s="21"/>
      <c r="C29" t="s">
        <v>65</v>
      </c>
      <c r="E29" t="s">
        <v>66</v>
      </c>
      <c r="F29" s="13">
        <v>25.33</v>
      </c>
      <c r="G29">
        <v>20</v>
      </c>
      <c r="H29" s="14">
        <f>IF(F29&gt;0,,1)</f>
        <v>0</v>
      </c>
      <c r="I29" s="15" t="str">
        <f>IF(OR(F29&lt;10,F29&gt;45),"CHECK","-")</f>
        <v>-</v>
      </c>
    </row>
    <row r="30" spans="1:10">
      <c r="A30" s="22"/>
      <c r="C30" t="s">
        <v>67</v>
      </c>
      <c r="E30" t="s">
        <v>68</v>
      </c>
      <c r="F30" s="13">
        <v>1.57</v>
      </c>
      <c r="G30">
        <f>G29+1</f>
        <v>21</v>
      </c>
      <c r="H30" s="14">
        <f>IF(F30&gt;0,,1)</f>
        <v>0</v>
      </c>
      <c r="I30" s="15" t="str">
        <f>IF(OR(F30&lt;1,F30&gt;15),"CHECK","-")</f>
        <v>-</v>
      </c>
    </row>
    <row r="31" spans="1:10">
      <c r="C31" t="s">
        <v>69</v>
      </c>
      <c r="E31" t="s">
        <v>70</v>
      </c>
      <c r="F31" s="13">
        <v>1.1399999999999999</v>
      </c>
      <c r="G31">
        <f>G30+1</f>
        <v>22</v>
      </c>
      <c r="H31" s="14">
        <f>IF(F31&gt;0,,1)</f>
        <v>0</v>
      </c>
      <c r="I31" s="15" t="str">
        <f>IF(OR(F31&lt;1,F31&gt;15),"CHECK","-")</f>
        <v>-</v>
      </c>
    </row>
    <row r="32" spans="1:10">
      <c r="A32" s="22"/>
    </row>
    <row r="33" spans="1:10" ht="13.5" thickBot="1">
      <c r="A33" s="8"/>
      <c r="B33" s="16"/>
      <c r="C33" s="8" t="s">
        <v>62</v>
      </c>
      <c r="D33" s="16"/>
      <c r="E33" s="16"/>
      <c r="F33" s="17">
        <f>SUM(F28:F31)</f>
        <v>46.51</v>
      </c>
    </row>
    <row r="34" spans="1:10" ht="21" customHeight="1" thickTop="1">
      <c r="A34" s="12" t="s">
        <v>71</v>
      </c>
      <c r="C34" s="18" t="s">
        <v>72</v>
      </c>
      <c r="E34" s="18" t="s">
        <v>73</v>
      </c>
      <c r="F34" s="13">
        <v>9.2899999999999991</v>
      </c>
      <c r="G34">
        <v>23</v>
      </c>
      <c r="H34" s="14">
        <f>IF(F34&gt;0,,1)</f>
        <v>0</v>
      </c>
      <c r="I34" s="15" t="str">
        <f>IF(OR(F34&lt;8,F34&gt;10),"CHECK","-")</f>
        <v>-</v>
      </c>
      <c r="J34" s="19"/>
    </row>
    <row r="35" spans="1:10" ht="21" customHeight="1">
      <c r="C35" s="18" t="s">
        <v>74</v>
      </c>
      <c r="E35" s="18" t="s">
        <v>75</v>
      </c>
      <c r="F35" s="13">
        <v>1388.67</v>
      </c>
      <c r="G35">
        <v>24</v>
      </c>
      <c r="H35" s="14">
        <f>IF(F35&gt;0,,1)</f>
        <v>0</v>
      </c>
      <c r="I35" s="15" t="str">
        <f>IF(OR(F35&lt;1200,F35&gt;1550),"CHECK","-")</f>
        <v>-</v>
      </c>
    </row>
    <row r="36" spans="1:10" ht="12.75" customHeight="1">
      <c r="C36" t="s">
        <v>76</v>
      </c>
      <c r="E36" t="s">
        <v>77</v>
      </c>
      <c r="F36" s="13">
        <v>1320.47</v>
      </c>
      <c r="G36">
        <v>25</v>
      </c>
      <c r="H36" s="14">
        <f>IF(F36&gt;0,,1)</f>
        <v>0</v>
      </c>
      <c r="I36" s="15" t="str">
        <f>IF(OR(F36&lt;1000,F36&gt;1400),"CHECK","-")</f>
        <v>-</v>
      </c>
    </row>
    <row r="37" spans="1:10">
      <c r="C37" t="s">
        <v>78</v>
      </c>
      <c r="E37" t="s">
        <v>79</v>
      </c>
      <c r="F37" s="13">
        <v>2481.0300000000002</v>
      </c>
      <c r="G37">
        <v>26</v>
      </c>
      <c r="H37" s="14">
        <f>IF(F37&gt;0,,1)</f>
        <v>0</v>
      </c>
      <c r="I37" s="15" t="str">
        <f>IF(OR(F37&lt;1000,F37&gt;3000),"CHECK","-")</f>
        <v>-</v>
      </c>
    </row>
    <row r="38" spans="1:10" ht="13.5" thickBot="1">
      <c r="A38" s="8"/>
      <c r="B38" s="16"/>
      <c r="C38" s="8" t="s">
        <v>80</v>
      </c>
      <c r="D38" s="16"/>
      <c r="E38" s="16"/>
      <c r="F38" s="17">
        <f>SUM(F34:F37)</f>
        <v>5199.4600000000009</v>
      </c>
    </row>
    <row r="39" spans="1:10" ht="21" customHeight="1" thickTop="1">
      <c r="A39" s="12" t="s">
        <v>81</v>
      </c>
      <c r="C39" t="s">
        <v>82</v>
      </c>
      <c r="E39" t="s">
        <v>83</v>
      </c>
      <c r="F39" s="13">
        <v>1.1399999999999999</v>
      </c>
      <c r="G39">
        <f>G37+1</f>
        <v>27</v>
      </c>
      <c r="H39" s="14">
        <f t="shared" ref="H39:H83" si="0">IF(F39&gt;0,,1)</f>
        <v>0</v>
      </c>
      <c r="I39" s="15" t="str">
        <f>IF(OR(F39&lt;1,F39&gt;15),"CHECK","-")</f>
        <v>-</v>
      </c>
    </row>
    <row r="40" spans="1:10">
      <c r="C40" t="s">
        <v>84</v>
      </c>
      <c r="E40" t="s">
        <v>85</v>
      </c>
      <c r="F40" s="13">
        <v>84.56</v>
      </c>
      <c r="G40">
        <f t="shared" ref="G40:G83" si="1">G39+1</f>
        <v>28</v>
      </c>
      <c r="H40" s="14">
        <f t="shared" si="0"/>
        <v>0</v>
      </c>
      <c r="I40" s="15" t="str">
        <f>IF(OR(F40&lt;70,F40&gt;150),"CHECK","-")</f>
        <v>-</v>
      </c>
    </row>
    <row r="41" spans="1:10">
      <c r="C41" t="s">
        <v>86</v>
      </c>
      <c r="E41" t="s">
        <v>87</v>
      </c>
      <c r="F41" s="13">
        <v>22.06</v>
      </c>
      <c r="G41">
        <f t="shared" si="1"/>
        <v>29</v>
      </c>
      <c r="H41" s="14">
        <f t="shared" si="0"/>
        <v>0</v>
      </c>
      <c r="I41" s="15" t="str">
        <f>IF(OR(F41&lt;15,F41&gt;50),"CHECK","-")</f>
        <v>-</v>
      </c>
    </row>
    <row r="42" spans="1:10">
      <c r="C42" t="s">
        <v>88</v>
      </c>
      <c r="E42" t="s">
        <v>89</v>
      </c>
      <c r="F42" s="13">
        <v>10.95</v>
      </c>
      <c r="G42">
        <f t="shared" si="1"/>
        <v>30</v>
      </c>
      <c r="H42" s="14">
        <f t="shared" si="0"/>
        <v>0</v>
      </c>
      <c r="I42" s="15" t="str">
        <f>IF(OR(F42&lt;9,F42&gt;20),"CHECK","-")</f>
        <v>-</v>
      </c>
    </row>
    <row r="43" spans="1:10">
      <c r="C43" t="s">
        <v>90</v>
      </c>
      <c r="E43" t="s">
        <v>91</v>
      </c>
      <c r="F43" s="13">
        <v>10.01</v>
      </c>
      <c r="G43">
        <f t="shared" si="1"/>
        <v>31</v>
      </c>
      <c r="H43" s="14">
        <f t="shared" si="0"/>
        <v>0</v>
      </c>
      <c r="I43" s="15" t="str">
        <f>IF(OR(F43&lt;9,F43&gt;15),"CHECK","-")</f>
        <v>-</v>
      </c>
    </row>
    <row r="44" spans="1:10">
      <c r="C44" t="s">
        <v>92</v>
      </c>
      <c r="E44" t="s">
        <v>93</v>
      </c>
      <c r="F44" s="13">
        <v>9.0500000000000007</v>
      </c>
      <c r="G44">
        <f t="shared" si="1"/>
        <v>32</v>
      </c>
      <c r="H44" s="14">
        <f t="shared" si="0"/>
        <v>0</v>
      </c>
      <c r="I44" s="15" t="str">
        <f>IF(OR(F44&lt;5,F44&gt;10),"CHECK","-")</f>
        <v>-</v>
      </c>
    </row>
    <row r="45" spans="1:10">
      <c r="C45" t="s">
        <v>94</v>
      </c>
      <c r="E45" t="s">
        <v>95</v>
      </c>
      <c r="F45" s="13">
        <v>102.13</v>
      </c>
      <c r="G45">
        <f t="shared" si="1"/>
        <v>33</v>
      </c>
      <c r="H45" s="14">
        <f t="shared" si="0"/>
        <v>0</v>
      </c>
      <c r="I45" s="15" t="str">
        <f>IF(OR(F45&lt;80,F45&gt;300),"CHECK","-")</f>
        <v>-</v>
      </c>
    </row>
    <row r="46" spans="1:10">
      <c r="C46" t="s">
        <v>96</v>
      </c>
      <c r="E46" t="s">
        <v>97</v>
      </c>
      <c r="F46" s="13">
        <v>25.78</v>
      </c>
      <c r="G46">
        <f t="shared" si="1"/>
        <v>34</v>
      </c>
      <c r="H46" s="14">
        <f t="shared" si="0"/>
        <v>0</v>
      </c>
      <c r="I46" s="15" t="str">
        <f>IF(OR(F46&lt;15,F46&gt;45),"CHECK","-")</f>
        <v>-</v>
      </c>
    </row>
    <row r="47" spans="1:10">
      <c r="C47" t="s">
        <v>98</v>
      </c>
      <c r="E47" t="s">
        <v>99</v>
      </c>
      <c r="F47" s="13">
        <v>163.66</v>
      </c>
      <c r="G47">
        <f t="shared" si="1"/>
        <v>35</v>
      </c>
      <c r="H47" s="14">
        <f t="shared" si="0"/>
        <v>0</v>
      </c>
      <c r="I47" s="15" t="str">
        <f>IF(OR(F47&lt;135,F47&gt;325),"CHECK","-")</f>
        <v>-</v>
      </c>
    </row>
    <row r="48" spans="1:10">
      <c r="C48" t="s">
        <v>100</v>
      </c>
      <c r="E48" t="s">
        <v>101</v>
      </c>
      <c r="F48" s="13">
        <v>28.4</v>
      </c>
      <c r="G48">
        <f t="shared" si="1"/>
        <v>36</v>
      </c>
      <c r="H48" s="14">
        <f t="shared" si="0"/>
        <v>0</v>
      </c>
      <c r="I48" s="15" t="str">
        <f>IF(OR(F48&lt;15,F48&gt;40),"CHECK","-")</f>
        <v>-</v>
      </c>
    </row>
    <row r="49" spans="3:9">
      <c r="C49" t="s">
        <v>102</v>
      </c>
      <c r="E49" t="s">
        <v>103</v>
      </c>
      <c r="F49" s="13">
        <v>41.74</v>
      </c>
      <c r="G49">
        <f t="shared" si="1"/>
        <v>37</v>
      </c>
      <c r="H49" s="14">
        <f t="shared" si="0"/>
        <v>0</v>
      </c>
      <c r="I49" s="15" t="str">
        <f>IF(OR(F49&lt;20,F49&gt;65),"CHECK","-")</f>
        <v>-</v>
      </c>
    </row>
    <row r="50" spans="3:9">
      <c r="C50" t="s">
        <v>104</v>
      </c>
      <c r="E50" t="s">
        <v>105</v>
      </c>
      <c r="F50" s="13">
        <v>9.6999999999999993</v>
      </c>
      <c r="G50">
        <f t="shared" si="1"/>
        <v>38</v>
      </c>
      <c r="H50" s="14">
        <f t="shared" si="0"/>
        <v>0</v>
      </c>
      <c r="I50" s="15" t="str">
        <f>IF(OR(F50&lt;8,F50&gt;15),"CHECK","-")</f>
        <v>-</v>
      </c>
    </row>
    <row r="51" spans="3:9">
      <c r="C51" t="s">
        <v>106</v>
      </c>
      <c r="E51" t="s">
        <v>107</v>
      </c>
      <c r="F51" s="13">
        <v>10.76</v>
      </c>
      <c r="G51">
        <f t="shared" si="1"/>
        <v>39</v>
      </c>
      <c r="H51" s="14">
        <f t="shared" si="0"/>
        <v>0</v>
      </c>
      <c r="I51" s="15" t="str">
        <f>IF(OR(F51&lt;10,F51&gt;20),"CHECK","-")</f>
        <v>-</v>
      </c>
    </row>
    <row r="52" spans="3:9">
      <c r="C52" t="s">
        <v>108</v>
      </c>
      <c r="E52" t="s">
        <v>109</v>
      </c>
      <c r="F52" s="13">
        <v>12.56</v>
      </c>
      <c r="G52">
        <f t="shared" si="1"/>
        <v>40</v>
      </c>
      <c r="H52" s="14">
        <f t="shared" si="0"/>
        <v>0</v>
      </c>
      <c r="I52" s="15" t="str">
        <f>IF(OR(F52&lt;10,F52&gt;15),"CHECK","-")</f>
        <v>-</v>
      </c>
    </row>
    <row r="53" spans="3:9">
      <c r="C53" t="s">
        <v>110</v>
      </c>
      <c r="E53" t="s">
        <v>111</v>
      </c>
      <c r="F53" s="13">
        <v>12.1</v>
      </c>
      <c r="G53">
        <f t="shared" si="1"/>
        <v>41</v>
      </c>
      <c r="H53" s="14">
        <f t="shared" si="0"/>
        <v>0</v>
      </c>
      <c r="I53" s="15" t="str">
        <f>IF(OR(F53&lt;10,F53&gt;20),"CHECK","-")</f>
        <v>-</v>
      </c>
    </row>
    <row r="54" spans="3:9">
      <c r="C54" t="s">
        <v>112</v>
      </c>
      <c r="E54" t="s">
        <v>113</v>
      </c>
      <c r="F54" s="13">
        <v>14.97</v>
      </c>
      <c r="G54">
        <f t="shared" si="1"/>
        <v>42</v>
      </c>
      <c r="H54" s="14">
        <f t="shared" si="0"/>
        <v>0</v>
      </c>
      <c r="I54" s="15" t="str">
        <f>IF(OR(F54&lt;12,F54&gt;35),"CHECK","-")</f>
        <v>-</v>
      </c>
    </row>
    <row r="55" spans="3:9">
      <c r="C55" t="s">
        <v>114</v>
      </c>
      <c r="E55" t="s">
        <v>115</v>
      </c>
      <c r="F55" s="13">
        <v>34.96</v>
      </c>
      <c r="G55">
        <f t="shared" si="1"/>
        <v>43</v>
      </c>
      <c r="H55" s="14">
        <f t="shared" si="0"/>
        <v>0</v>
      </c>
      <c r="I55" s="15" t="str">
        <f>IF(OR(F55&lt;20,F55&gt;90),"CHECK","-")</f>
        <v>-</v>
      </c>
    </row>
    <row r="56" spans="3:9">
      <c r="C56" t="s">
        <v>116</v>
      </c>
      <c r="E56" t="s">
        <v>117</v>
      </c>
      <c r="F56" s="13">
        <v>1176.94</v>
      </c>
      <c r="G56">
        <f t="shared" si="1"/>
        <v>44</v>
      </c>
      <c r="H56" s="14">
        <f t="shared" si="0"/>
        <v>0</v>
      </c>
      <c r="I56" s="15" t="str">
        <f>IF(OR(F56&lt;1500,F56&gt;2700),"CHECK","-")</f>
        <v>CHECK</v>
      </c>
    </row>
    <row r="57" spans="3:9">
      <c r="C57" t="s">
        <v>118</v>
      </c>
      <c r="E57" t="s">
        <v>119</v>
      </c>
      <c r="F57" s="13">
        <v>27.04</v>
      </c>
      <c r="G57">
        <f t="shared" si="1"/>
        <v>45</v>
      </c>
      <c r="H57" s="14">
        <f t="shared" si="0"/>
        <v>0</v>
      </c>
      <c r="I57" s="15" t="str">
        <f>IF(OR(F57&lt;25,F57&gt;60),"CHECK","-")</f>
        <v>-</v>
      </c>
    </row>
    <row r="58" spans="3:9">
      <c r="C58" t="s">
        <v>120</v>
      </c>
      <c r="E58" t="s">
        <v>121</v>
      </c>
      <c r="F58" s="13">
        <v>21.53</v>
      </c>
      <c r="G58">
        <f t="shared" si="1"/>
        <v>46</v>
      </c>
      <c r="H58" s="14">
        <f t="shared" si="0"/>
        <v>0</v>
      </c>
      <c r="I58" s="15" t="str">
        <f>IF(OR(F58&lt;20,F58&gt;50),"CHECK","-")</f>
        <v>-</v>
      </c>
    </row>
    <row r="59" spans="3:9">
      <c r="C59" t="s">
        <v>122</v>
      </c>
      <c r="E59" t="s">
        <v>123</v>
      </c>
      <c r="F59" s="13">
        <v>21.75</v>
      </c>
      <c r="G59">
        <f t="shared" si="1"/>
        <v>47</v>
      </c>
      <c r="H59" s="14">
        <f t="shared" si="0"/>
        <v>0</v>
      </c>
      <c r="I59" s="15" t="str">
        <f>IF(OR(F59&lt;10,F59&gt;30),"CHECK","-")</f>
        <v>-</v>
      </c>
    </row>
    <row r="60" spans="3:9">
      <c r="C60" t="s">
        <v>124</v>
      </c>
      <c r="E60" t="s">
        <v>125</v>
      </c>
      <c r="F60" s="13">
        <v>10.119999999999999</v>
      </c>
      <c r="G60">
        <f t="shared" si="1"/>
        <v>48</v>
      </c>
      <c r="H60" s="14">
        <f t="shared" si="0"/>
        <v>0</v>
      </c>
      <c r="I60" s="15" t="str">
        <f>IF(OR(F60&lt;10,F60&gt;20),"CHECK","-")</f>
        <v>-</v>
      </c>
    </row>
    <row r="61" spans="3:9">
      <c r="C61" t="s">
        <v>126</v>
      </c>
      <c r="E61" t="s">
        <v>127</v>
      </c>
      <c r="F61" s="13">
        <v>14.76</v>
      </c>
      <c r="G61">
        <f t="shared" si="1"/>
        <v>49</v>
      </c>
      <c r="H61" s="14">
        <f t="shared" si="0"/>
        <v>0</v>
      </c>
      <c r="I61" s="15" t="str">
        <f>IF(OR(F61&lt;10,F61&gt;30),"CHECK","-")</f>
        <v>-</v>
      </c>
    </row>
    <row r="62" spans="3:9">
      <c r="C62" t="s">
        <v>128</v>
      </c>
      <c r="E62" t="s">
        <v>129</v>
      </c>
      <c r="F62" s="13">
        <v>42.36</v>
      </c>
      <c r="G62">
        <f t="shared" si="1"/>
        <v>50</v>
      </c>
      <c r="H62" s="14">
        <f t="shared" si="0"/>
        <v>0</v>
      </c>
      <c r="I62" s="15" t="str">
        <f>IF(OR(F62&lt;30,F62&gt;70),"CHECK","-")</f>
        <v>-</v>
      </c>
    </row>
    <row r="63" spans="3:9">
      <c r="C63" t="s">
        <v>130</v>
      </c>
      <c r="E63" t="s">
        <v>131</v>
      </c>
      <c r="F63" s="13">
        <v>40.57</v>
      </c>
      <c r="G63">
        <f t="shared" si="1"/>
        <v>51</v>
      </c>
      <c r="H63" s="14">
        <f t="shared" si="0"/>
        <v>0</v>
      </c>
      <c r="I63" s="15" t="str">
        <f>IF(OR(F63&lt;88,F63&gt;130),"CHECK","-")</f>
        <v>CHECK</v>
      </c>
    </row>
    <row r="64" spans="3:9">
      <c r="C64" t="s">
        <v>132</v>
      </c>
      <c r="E64" t="s">
        <v>133</v>
      </c>
      <c r="F64" s="13">
        <v>31.27</v>
      </c>
      <c r="G64">
        <f t="shared" si="1"/>
        <v>52</v>
      </c>
      <c r="H64" s="14">
        <f t="shared" si="0"/>
        <v>0</v>
      </c>
      <c r="I64" s="15" t="str">
        <f>IF(OR(F64&lt;20,F64&gt;75),"CHECK","-")</f>
        <v>-</v>
      </c>
    </row>
    <row r="65" spans="3:9">
      <c r="C65" t="s">
        <v>134</v>
      </c>
      <c r="E65" t="s">
        <v>135</v>
      </c>
      <c r="F65" s="13">
        <v>14.86</v>
      </c>
      <c r="G65">
        <f t="shared" si="1"/>
        <v>53</v>
      </c>
      <c r="H65" s="14">
        <f t="shared" si="0"/>
        <v>0</v>
      </c>
      <c r="I65" s="15" t="str">
        <f>IF(OR(F65&lt;10,F65&gt;25),"CHECK","-")</f>
        <v>-</v>
      </c>
    </row>
    <row r="66" spans="3:9">
      <c r="C66" t="s">
        <v>136</v>
      </c>
      <c r="E66" t="s">
        <v>137</v>
      </c>
      <c r="F66" s="13">
        <v>18.36</v>
      </c>
      <c r="G66">
        <f t="shared" si="1"/>
        <v>54</v>
      </c>
      <c r="H66" s="14">
        <f t="shared" si="0"/>
        <v>0</v>
      </c>
      <c r="I66" s="15" t="str">
        <f>IF(OR(F66&lt;15,F66&gt;40),"CHECK","-")</f>
        <v>-</v>
      </c>
    </row>
    <row r="67" spans="3:9">
      <c r="C67" t="s">
        <v>138</v>
      </c>
      <c r="E67" t="s">
        <v>139</v>
      </c>
      <c r="F67" s="13">
        <v>402.32</v>
      </c>
      <c r="G67">
        <f t="shared" si="1"/>
        <v>55</v>
      </c>
      <c r="H67" s="14">
        <f t="shared" si="0"/>
        <v>0</v>
      </c>
      <c r="I67" s="15" t="str">
        <f>IF(OR(F67&lt;225,F67&gt;650),"CHECK","-")</f>
        <v>-</v>
      </c>
    </row>
    <row r="68" spans="3:9">
      <c r="C68" t="s">
        <v>140</v>
      </c>
      <c r="E68" t="s">
        <v>141</v>
      </c>
      <c r="F68" s="13">
        <v>15.2</v>
      </c>
      <c r="G68">
        <f t="shared" si="1"/>
        <v>56</v>
      </c>
      <c r="H68" s="14">
        <f t="shared" si="0"/>
        <v>0</v>
      </c>
      <c r="I68" s="15" t="str">
        <f>IF(OR(F68&lt;9.5,F68&gt;20),"CHECK","-")</f>
        <v>-</v>
      </c>
    </row>
    <row r="69" spans="3:9">
      <c r="C69" t="s">
        <v>142</v>
      </c>
      <c r="E69" t="s">
        <v>143</v>
      </c>
      <c r="F69" s="13">
        <v>35.08</v>
      </c>
      <c r="G69">
        <f t="shared" si="1"/>
        <v>57</v>
      </c>
      <c r="H69" s="14">
        <f t="shared" si="0"/>
        <v>0</v>
      </c>
      <c r="I69" s="15" t="str">
        <f>IF(OR(F69&lt;25,F69&gt;67),"CHECK","-")</f>
        <v>-</v>
      </c>
    </row>
    <row r="70" spans="3:9">
      <c r="C70" t="s">
        <v>144</v>
      </c>
      <c r="E70" t="s">
        <v>145</v>
      </c>
      <c r="F70" s="13">
        <v>9.36</v>
      </c>
      <c r="G70">
        <f t="shared" si="1"/>
        <v>58</v>
      </c>
      <c r="H70" s="14">
        <f t="shared" si="0"/>
        <v>0</v>
      </c>
      <c r="I70" s="15" t="str">
        <f>IF(OR(F70&lt;9,F70&gt;20),"CHECK","-")</f>
        <v>-</v>
      </c>
    </row>
    <row r="71" spans="3:9">
      <c r="C71" t="s">
        <v>146</v>
      </c>
      <c r="E71" t="s">
        <v>147</v>
      </c>
      <c r="F71" s="13">
        <v>288.64</v>
      </c>
      <c r="G71">
        <f t="shared" si="1"/>
        <v>59</v>
      </c>
      <c r="H71" s="14">
        <f t="shared" si="0"/>
        <v>0</v>
      </c>
      <c r="I71" s="15" t="str">
        <f>IF(OR(F71&lt;275,F71&gt;650),"CHECK","-")</f>
        <v>-</v>
      </c>
    </row>
    <row r="72" spans="3:9">
      <c r="C72" t="s">
        <v>148</v>
      </c>
      <c r="E72" t="s">
        <v>149</v>
      </c>
      <c r="F72" s="13">
        <v>38.75</v>
      </c>
      <c r="G72">
        <f t="shared" si="1"/>
        <v>60</v>
      </c>
      <c r="H72" s="14">
        <f t="shared" si="0"/>
        <v>0</v>
      </c>
      <c r="I72" s="15" t="str">
        <f>IF(OR(F72&lt;30,F72&gt;100),"CHECK","-")</f>
        <v>-</v>
      </c>
    </row>
    <row r="73" spans="3:9">
      <c r="C73" t="s">
        <v>150</v>
      </c>
      <c r="E73" t="s">
        <v>151</v>
      </c>
      <c r="F73" s="13">
        <v>17.84</v>
      </c>
      <c r="G73">
        <f t="shared" si="1"/>
        <v>61</v>
      </c>
      <c r="H73" s="14">
        <f t="shared" si="0"/>
        <v>0</v>
      </c>
      <c r="I73" s="15" t="str">
        <f>IF(OR(F73&lt;14,F73&gt;50),"CHECK","-")</f>
        <v>-</v>
      </c>
    </row>
    <row r="74" spans="3:9">
      <c r="C74" t="s">
        <v>152</v>
      </c>
      <c r="E74" t="s">
        <v>153</v>
      </c>
      <c r="F74" s="13">
        <v>34.840000000000003</v>
      </c>
      <c r="G74">
        <f t="shared" si="1"/>
        <v>62</v>
      </c>
      <c r="H74" s="14">
        <f t="shared" si="0"/>
        <v>0</v>
      </c>
      <c r="I74" s="15" t="str">
        <f>IF(OR(F74&lt;44,F74&gt;125),"CHECK","-")</f>
        <v>CHECK</v>
      </c>
    </row>
    <row r="75" spans="3:9">
      <c r="C75" t="s">
        <v>154</v>
      </c>
      <c r="E75" t="s">
        <v>155</v>
      </c>
      <c r="F75" s="13">
        <v>33.380000000000003</v>
      </c>
      <c r="G75">
        <f t="shared" si="1"/>
        <v>63</v>
      </c>
      <c r="H75" s="14">
        <f t="shared" si="0"/>
        <v>0</v>
      </c>
      <c r="I75" s="15" t="str">
        <f>IF(OR(F75&lt;20,F75&gt;80),"CHECK","-")</f>
        <v>-</v>
      </c>
    </row>
    <row r="76" spans="3:9">
      <c r="C76" t="s">
        <v>156</v>
      </c>
      <c r="E76" t="s">
        <v>157</v>
      </c>
      <c r="F76" s="13">
        <v>26.4</v>
      </c>
      <c r="G76">
        <f t="shared" si="1"/>
        <v>64</v>
      </c>
      <c r="H76" s="14">
        <f t="shared" si="0"/>
        <v>0</v>
      </c>
      <c r="I76" s="15" t="str">
        <f>IF(OR(F76&lt;25,F76&gt;70),"CHECK","-")</f>
        <v>-</v>
      </c>
    </row>
    <row r="77" spans="3:9">
      <c r="C77" t="s">
        <v>158</v>
      </c>
      <c r="E77" t="s">
        <v>159</v>
      </c>
      <c r="F77" s="13">
        <v>18.149999999999999</v>
      </c>
      <c r="G77">
        <f t="shared" si="1"/>
        <v>65</v>
      </c>
      <c r="H77" s="14">
        <f t="shared" si="0"/>
        <v>0</v>
      </c>
      <c r="I77" s="15" t="str">
        <f>IF(OR(F77&lt;20,F77&gt;50),"CHECK","-")</f>
        <v>CHECK</v>
      </c>
    </row>
    <row r="78" spans="3:9">
      <c r="C78" t="s">
        <v>160</v>
      </c>
      <c r="E78" t="s">
        <v>161</v>
      </c>
      <c r="F78" s="13">
        <v>18.57</v>
      </c>
      <c r="G78">
        <f t="shared" si="1"/>
        <v>66</v>
      </c>
      <c r="H78" s="14">
        <f t="shared" si="0"/>
        <v>0</v>
      </c>
      <c r="I78" s="15" t="str">
        <f>IF(OR(F78&lt;15,F78&gt;75),"CHECK","-")</f>
        <v>-</v>
      </c>
    </row>
    <row r="79" spans="3:9">
      <c r="C79" t="s">
        <v>162</v>
      </c>
      <c r="E79" t="s">
        <v>163</v>
      </c>
      <c r="F79" s="13">
        <v>59.29</v>
      </c>
      <c r="G79">
        <f t="shared" si="1"/>
        <v>67</v>
      </c>
      <c r="H79" s="14">
        <f t="shared" si="0"/>
        <v>0</v>
      </c>
      <c r="I79" s="15" t="str">
        <f>IF(OR(F79&lt;50,F79&gt;100),"CHECK","-")</f>
        <v>-</v>
      </c>
    </row>
    <row r="80" spans="3:9">
      <c r="C80" t="s">
        <v>164</v>
      </c>
      <c r="E80" t="s">
        <v>165</v>
      </c>
      <c r="F80" s="13">
        <v>72.72</v>
      </c>
      <c r="G80">
        <f t="shared" si="1"/>
        <v>68</v>
      </c>
      <c r="H80" s="14">
        <f t="shared" si="0"/>
        <v>0</v>
      </c>
      <c r="I80" s="15" t="str">
        <f>IF(OR(F80&lt;40,F80&gt;120),"CHECK","-")</f>
        <v>-</v>
      </c>
    </row>
    <row r="81" spans="1:9">
      <c r="C81" t="s">
        <v>166</v>
      </c>
      <c r="E81" t="s">
        <v>167</v>
      </c>
      <c r="F81" s="13">
        <v>45.01</v>
      </c>
      <c r="G81">
        <f t="shared" si="1"/>
        <v>69</v>
      </c>
      <c r="H81" s="14">
        <f t="shared" si="0"/>
        <v>0</v>
      </c>
      <c r="I81" s="15" t="str">
        <f>IF(OR(F81&lt;48,F81&gt;150),"CHECK","-")</f>
        <v>CHECK</v>
      </c>
    </row>
    <row r="82" spans="1:9">
      <c r="C82" t="s">
        <v>168</v>
      </c>
      <c r="E82" t="s">
        <v>169</v>
      </c>
      <c r="F82" s="13">
        <v>8.1</v>
      </c>
      <c r="G82">
        <f t="shared" si="1"/>
        <v>70</v>
      </c>
      <c r="H82" s="14">
        <f t="shared" si="0"/>
        <v>0</v>
      </c>
      <c r="I82" s="15" t="str">
        <f>IF(OR(F82&lt;7.5,F82&gt;25),"CHECK","-")</f>
        <v>-</v>
      </c>
    </row>
    <row r="83" spans="1:9">
      <c r="C83" s="18" t="s">
        <v>208</v>
      </c>
      <c r="E83" s="18" t="s">
        <v>209</v>
      </c>
      <c r="F83" s="13">
        <v>86.04</v>
      </c>
      <c r="G83">
        <f t="shared" si="1"/>
        <v>71</v>
      </c>
      <c r="H83" s="14">
        <f t="shared" si="0"/>
        <v>0</v>
      </c>
      <c r="I83" s="15" t="str">
        <f>IF(OR(F83&lt;7.5,F83&gt;25),"CHECK","-")</f>
        <v>CHECK</v>
      </c>
    </row>
    <row r="84" spans="1:9" ht="13.5" thickBot="1">
      <c r="A84" s="8"/>
      <c r="B84" s="16"/>
      <c r="C84" s="8" t="s">
        <v>170</v>
      </c>
      <c r="D84" s="16"/>
      <c r="E84" s="16"/>
      <c r="F84" s="17">
        <f>SUM(F39:F83)</f>
        <v>3223.78</v>
      </c>
    </row>
    <row r="85" spans="1:9" ht="21" customHeight="1" thickTop="1">
      <c r="A85" s="12" t="s">
        <v>11</v>
      </c>
      <c r="C85" t="s">
        <v>171</v>
      </c>
      <c r="E85" t="s">
        <v>172</v>
      </c>
      <c r="F85" s="13">
        <v>1030.99</v>
      </c>
      <c r="G85">
        <f>G83+1</f>
        <v>72</v>
      </c>
      <c r="H85" s="14">
        <f>IF(F85&gt;0,,1)</f>
        <v>0</v>
      </c>
      <c r="I85" s="15" t="str">
        <f>IF(OR(F85&lt;100,F85&gt;1253),"CHECK","-")</f>
        <v>-</v>
      </c>
    </row>
    <row r="86" spans="1:9" ht="12.75" customHeight="1">
      <c r="A86" s="12" t="s">
        <v>37</v>
      </c>
      <c r="C86" t="s">
        <v>173</v>
      </c>
    </row>
    <row r="87" spans="1:9" ht="12.75" customHeight="1">
      <c r="A87" s="12" t="s">
        <v>53</v>
      </c>
    </row>
    <row r="88" spans="1:9">
      <c r="A88" s="12" t="s">
        <v>71</v>
      </c>
    </row>
    <row r="89" spans="1:9" ht="13.5" thickBot="1">
      <c r="A89" s="8" t="s">
        <v>81</v>
      </c>
      <c r="B89" s="16"/>
      <c r="C89" s="16"/>
      <c r="D89" s="16"/>
      <c r="E89" s="16"/>
      <c r="F89" s="17"/>
    </row>
    <row r="90" spans="1:9" ht="13.5" thickTop="1">
      <c r="A90" s="20"/>
      <c r="D90" s="23" t="s">
        <v>174</v>
      </c>
      <c r="E90" s="24"/>
      <c r="F90" s="25">
        <f>F85+F84+F38+F33+F27+F23+F20+F17+F15+F11+F8</f>
        <v>20375.669999999998</v>
      </c>
      <c r="H90" s="14">
        <f>SUM(H3:H89)</f>
        <v>0</v>
      </c>
    </row>
    <row r="92" spans="1:9">
      <c r="B92" s="20" t="s">
        <v>175</v>
      </c>
    </row>
    <row r="93" spans="1:9">
      <c r="B93" s="20"/>
    </row>
    <row r="94" spans="1:9">
      <c r="D94" s="24" t="s">
        <v>176</v>
      </c>
      <c r="F94" s="26" t="s">
        <v>7</v>
      </c>
    </row>
    <row r="95" spans="1:9">
      <c r="C95" s="27"/>
      <c r="D95" s="27" t="s">
        <v>11</v>
      </c>
      <c r="E95" s="28"/>
      <c r="F95" s="29">
        <f>ROUND(F85/5,2)+F8</f>
        <v>2786.62</v>
      </c>
    </row>
    <row r="96" spans="1:9">
      <c r="C96" s="12"/>
      <c r="D96" s="12" t="s">
        <v>23</v>
      </c>
      <c r="F96" s="29">
        <f>F11-0.01</f>
        <v>1288.67</v>
      </c>
    </row>
    <row r="97" spans="1:6">
      <c r="C97" s="12"/>
      <c r="D97" s="12" t="s">
        <v>29</v>
      </c>
      <c r="F97" s="29">
        <f>F15</f>
        <v>2361.85</v>
      </c>
    </row>
    <row r="98" spans="1:6">
      <c r="C98" s="12"/>
      <c r="D98" s="12" t="s">
        <v>37</v>
      </c>
      <c r="F98" s="29">
        <f>ROUND(F85/5,2)+F17</f>
        <v>348.72</v>
      </c>
    </row>
    <row r="99" spans="1:6">
      <c r="C99" s="12"/>
      <c r="D99" s="12" t="s">
        <v>41</v>
      </c>
      <c r="F99" s="29">
        <f>F20</f>
        <v>430</v>
      </c>
    </row>
    <row r="100" spans="1:6">
      <c r="C100" s="12"/>
      <c r="D100" s="12" t="s">
        <v>47</v>
      </c>
      <c r="F100" s="29">
        <f>F23</f>
        <v>430.96000000000004</v>
      </c>
    </row>
    <row r="101" spans="1:6">
      <c r="C101" s="12"/>
      <c r="D101" s="12" t="s">
        <v>53</v>
      </c>
      <c r="F101" s="29">
        <f>F27</f>
        <v>3640.5</v>
      </c>
    </row>
    <row r="102" spans="1:6">
      <c r="C102" s="12"/>
      <c r="D102" s="12" t="s">
        <v>53</v>
      </c>
      <c r="F102" s="29">
        <f>ROUND(F85/5,2)+F33</f>
        <v>252.70999999999998</v>
      </c>
    </row>
    <row r="103" spans="1:6">
      <c r="C103" s="12"/>
      <c r="D103" s="12" t="s">
        <v>71</v>
      </c>
      <c r="F103" s="30">
        <f>ROUND(F85/5,2)+F38</f>
        <v>5405.6600000000008</v>
      </c>
    </row>
    <row r="104" spans="1:6">
      <c r="C104" s="12"/>
      <c r="D104" s="12" t="s">
        <v>81</v>
      </c>
      <c r="F104" s="30">
        <f>ROUND(F85/5,2)+F84</f>
        <v>3429.98</v>
      </c>
    </row>
    <row r="105" spans="1:6">
      <c r="C105" s="12"/>
      <c r="F105" s="29"/>
    </row>
    <row r="106" spans="1:6">
      <c r="C106" s="12"/>
      <c r="D106" s="12" t="s">
        <v>177</v>
      </c>
      <c r="E106" s="24"/>
      <c r="F106" s="29">
        <f>SUM(F95:F105)</f>
        <v>20375.669999999998</v>
      </c>
    </row>
    <row r="107" spans="1:6">
      <c r="C107" s="12"/>
      <c r="D107" s="12"/>
      <c r="E107" s="24"/>
      <c r="F107" s="29"/>
    </row>
    <row r="108" spans="1:6">
      <c r="A108" s="12" t="s">
        <v>207</v>
      </c>
      <c r="C108" s="12"/>
      <c r="D108" s="31" t="s">
        <v>178</v>
      </c>
      <c r="F108" s="29"/>
    </row>
    <row r="109" spans="1:6">
      <c r="C109" s="22"/>
      <c r="D109" s="12"/>
      <c r="E109" s="24"/>
      <c r="F109" s="29"/>
    </row>
    <row r="110" spans="1:6">
      <c r="C110" s="12"/>
      <c r="D110" s="12"/>
      <c r="E110" s="24"/>
      <c r="F110" s="29"/>
    </row>
    <row r="111" spans="1:6">
      <c r="C111" s="12"/>
      <c r="D111" s="12"/>
      <c r="E111" s="24"/>
      <c r="F111" s="29"/>
    </row>
    <row r="112" spans="1:6">
      <c r="C112" s="12"/>
      <c r="D112" s="12"/>
      <c r="E112" s="24"/>
      <c r="F112" s="29"/>
    </row>
    <row r="113" spans="3:6">
      <c r="C113" s="12"/>
      <c r="D113" s="12"/>
      <c r="E113" s="24"/>
      <c r="F113" s="29"/>
    </row>
    <row r="114" spans="3:6">
      <c r="C114" s="12"/>
      <c r="D114" s="12"/>
      <c r="E114" s="24"/>
      <c r="F114" s="29"/>
    </row>
    <row r="115" spans="3:6">
      <c r="C115" s="12"/>
      <c r="D115" s="12"/>
      <c r="E115" s="24"/>
      <c r="F115" s="29"/>
    </row>
    <row r="116" spans="3:6">
      <c r="C116" s="12"/>
      <c r="D116" s="12"/>
      <c r="E116" s="24"/>
      <c r="F116" s="29"/>
    </row>
    <row r="117" spans="3:6">
      <c r="C117" s="12"/>
      <c r="D117" s="12"/>
      <c r="E117" s="24"/>
      <c r="F117" s="29"/>
    </row>
    <row r="118" spans="3:6">
      <c r="C118" s="12"/>
      <c r="D118" s="12"/>
      <c r="E118" s="24"/>
      <c r="F118" s="29"/>
    </row>
    <row r="119" spans="3:6">
      <c r="C119" s="12"/>
      <c r="D119" s="12"/>
      <c r="E119" s="24"/>
      <c r="F119" s="29"/>
    </row>
    <row r="120" spans="3:6">
      <c r="C120" s="12"/>
      <c r="D120" s="12"/>
      <c r="E120" s="24"/>
      <c r="F120" s="29"/>
    </row>
    <row r="121" spans="3:6">
      <c r="C121" s="12"/>
      <c r="D121" s="12"/>
      <c r="E121" s="24"/>
      <c r="F121" s="29"/>
    </row>
    <row r="122" spans="3:6">
      <c r="C122" s="12"/>
      <c r="D122" s="12"/>
      <c r="E122" s="24"/>
      <c r="F122" s="29"/>
    </row>
    <row r="123" spans="3:6">
      <c r="C123" s="12"/>
      <c r="D123" s="12"/>
      <c r="E123" s="24"/>
      <c r="F123" s="29"/>
    </row>
    <row r="124" spans="3:6">
      <c r="C124" s="12"/>
      <c r="D124" s="12"/>
      <c r="E124" s="24"/>
      <c r="F124" s="29"/>
    </row>
    <row r="125" spans="3:6">
      <c r="C125" s="12"/>
      <c r="D125" s="12"/>
      <c r="E125" s="24"/>
      <c r="F125" s="29"/>
    </row>
    <row r="126" spans="3:6">
      <c r="C126" s="12"/>
      <c r="D126" s="12"/>
      <c r="E126" s="24"/>
      <c r="F126" s="29"/>
    </row>
    <row r="127" spans="3:6">
      <c r="C127" s="12"/>
      <c r="D127" s="12"/>
      <c r="E127" s="24"/>
      <c r="F127" s="29"/>
    </row>
    <row r="128" spans="3:6">
      <c r="C128" s="12"/>
      <c r="D128" s="12"/>
      <c r="E128" s="24"/>
      <c r="F128" s="29"/>
    </row>
    <row r="129" spans="1:6">
      <c r="C129" s="12"/>
      <c r="D129" s="12"/>
      <c r="E129" s="24"/>
      <c r="F129" s="29"/>
    </row>
    <row r="130" spans="1:6">
      <c r="C130" s="12"/>
      <c r="D130" s="12"/>
      <c r="E130" s="24"/>
      <c r="F130" s="29"/>
    </row>
    <row r="131" spans="1:6">
      <c r="C131" s="12"/>
      <c r="D131" s="12"/>
      <c r="E131" s="24"/>
      <c r="F131" s="29"/>
    </row>
    <row r="132" spans="1:6">
      <c r="C132" s="12"/>
      <c r="D132" s="12"/>
      <c r="E132" s="24"/>
      <c r="F132" s="29"/>
    </row>
    <row r="133" spans="1:6">
      <c r="C133" s="12"/>
      <c r="D133" s="12"/>
      <c r="E133" s="24"/>
      <c r="F133" s="24" t="s">
        <v>180</v>
      </c>
    </row>
    <row r="134" spans="1:6">
      <c r="A134" s="12" t="s">
        <v>181</v>
      </c>
      <c r="C134" s="12"/>
      <c r="E134" s="24"/>
      <c r="F134" s="29"/>
    </row>
    <row r="135" spans="1:6">
      <c r="C135" s="12"/>
      <c r="D135" s="12"/>
      <c r="E135" s="24"/>
    </row>
    <row r="136" spans="1:6">
      <c r="A136" s="32" t="s">
        <v>182</v>
      </c>
      <c r="D136" s="12"/>
    </row>
    <row r="137" spans="1:6">
      <c r="A137" s="33"/>
      <c r="D137" s="12"/>
    </row>
    <row r="138" spans="1:6" ht="21" customHeight="1">
      <c r="A138" s="33" t="s">
        <v>183</v>
      </c>
    </row>
    <row r="139" spans="1:6">
      <c r="A139" s="33"/>
    </row>
    <row r="140" spans="1:6" ht="14.25" customHeight="1">
      <c r="A140" s="33" t="s">
        <v>184</v>
      </c>
    </row>
    <row r="141" spans="1:6">
      <c r="A141" s="33" t="s">
        <v>185</v>
      </c>
    </row>
    <row r="142" spans="1:6">
      <c r="A142" s="33" t="s">
        <v>186</v>
      </c>
    </row>
    <row r="143" spans="1:6">
      <c r="A143" s="33" t="s">
        <v>187</v>
      </c>
    </row>
    <row r="144" spans="1:6">
      <c r="A144" s="33" t="s">
        <v>188</v>
      </c>
    </row>
    <row r="145" spans="1:1">
      <c r="A145" s="33"/>
    </row>
    <row r="146" spans="1:1" ht="12.75" customHeight="1">
      <c r="A146" s="32" t="s">
        <v>189</v>
      </c>
    </row>
    <row r="147" spans="1:1">
      <c r="A147" s="33" t="s">
        <v>190</v>
      </c>
    </row>
    <row r="148" spans="1:1">
      <c r="A148" s="33" t="s">
        <v>191</v>
      </c>
    </row>
    <row r="149" spans="1:1">
      <c r="A149" s="33" t="s">
        <v>192</v>
      </c>
    </row>
    <row r="150" spans="1:1">
      <c r="A150" s="33" t="s">
        <v>193</v>
      </c>
    </row>
    <row r="151" spans="1:1">
      <c r="A151" s="33"/>
    </row>
    <row r="152" spans="1:1" ht="17.25" customHeight="1">
      <c r="A152" s="32" t="s">
        <v>194</v>
      </c>
    </row>
    <row r="153" spans="1:1">
      <c r="A153" s="33" t="s">
        <v>195</v>
      </c>
    </row>
    <row r="154" spans="1:1">
      <c r="A154" s="33" t="s">
        <v>196</v>
      </c>
    </row>
    <row r="155" spans="1:1">
      <c r="A155" s="33" t="s">
        <v>197</v>
      </c>
    </row>
    <row r="156" spans="1:1">
      <c r="A156" s="33" t="s">
        <v>198</v>
      </c>
    </row>
    <row r="157" spans="1:1">
      <c r="A157" s="33" t="s">
        <v>199</v>
      </c>
    </row>
    <row r="158" spans="1:1">
      <c r="A158" s="33" t="s">
        <v>200</v>
      </c>
    </row>
    <row r="159" spans="1:1">
      <c r="A159" s="33"/>
    </row>
    <row r="160" spans="1:1" ht="13.5" customHeight="1">
      <c r="A160" s="32" t="s">
        <v>201</v>
      </c>
    </row>
    <row r="161" spans="1:1">
      <c r="A161" s="33" t="s">
        <v>202</v>
      </c>
    </row>
    <row r="162" spans="1:1">
      <c r="A162" s="33" t="s">
        <v>203</v>
      </c>
    </row>
    <row r="163" spans="1:1">
      <c r="A163" s="33" t="s">
        <v>204</v>
      </c>
    </row>
    <row r="164" spans="1:1">
      <c r="A164" s="33"/>
    </row>
    <row r="165" spans="1:1" ht="15" customHeight="1">
      <c r="A165" s="32" t="s">
        <v>205</v>
      </c>
    </row>
    <row r="166" spans="1:1">
      <c r="A166" s="33"/>
    </row>
    <row r="167" spans="1:1">
      <c r="A167" s="33" t="s">
        <v>206</v>
      </c>
    </row>
    <row r="168" spans="1:1">
      <c r="A168" s="33"/>
    </row>
    <row r="169" spans="1:1">
      <c r="A169" s="33"/>
    </row>
    <row r="170" spans="1:1">
      <c r="A170" s="33"/>
    </row>
    <row r="171" spans="1:1">
      <c r="A171" s="33"/>
    </row>
    <row r="172" spans="1:1">
      <c r="A172" s="33"/>
    </row>
    <row r="173" spans="1:1">
      <c r="A173" s="33"/>
    </row>
    <row r="174" spans="1:1">
      <c r="A174" s="33"/>
    </row>
    <row r="175" spans="1:1">
      <c r="A175" s="33"/>
    </row>
    <row r="176" spans="1:1">
      <c r="A176" s="33"/>
    </row>
    <row r="177" spans="1:1">
      <c r="A177" s="33"/>
    </row>
    <row r="178" spans="1:1">
      <c r="A178" s="33"/>
    </row>
    <row r="179" spans="1:1">
      <c r="A179" s="33"/>
    </row>
    <row r="180" spans="1:1">
      <c r="A180" s="33"/>
    </row>
    <row r="181" spans="1:1">
      <c r="A181" s="33"/>
    </row>
    <row r="182" spans="1:1">
      <c r="A182" s="33"/>
    </row>
    <row r="183" spans="1:1">
      <c r="A183" s="33"/>
    </row>
    <row r="184" spans="1:1">
      <c r="A184" s="33"/>
    </row>
    <row r="185" spans="1:1">
      <c r="A185" s="33"/>
    </row>
    <row r="186" spans="1:1">
      <c r="A186" s="33"/>
    </row>
    <row r="187" spans="1:1">
      <c r="A187" s="33"/>
    </row>
    <row r="188" spans="1:1">
      <c r="A188" s="33"/>
    </row>
    <row r="189" spans="1:1">
      <c r="A189" s="33"/>
    </row>
    <row r="190" spans="1:1">
      <c r="A190" s="33"/>
    </row>
    <row r="191" spans="1:1">
      <c r="A191" s="33"/>
    </row>
    <row r="192" spans="1:1">
      <c r="A192" s="33"/>
    </row>
    <row r="193" spans="1:1">
      <c r="A193" s="33"/>
    </row>
    <row r="194" spans="1:1">
      <c r="A194" s="33"/>
    </row>
    <row r="195" spans="1:1">
      <c r="A195" s="33"/>
    </row>
    <row r="196" spans="1:1">
      <c r="A196" s="33"/>
    </row>
    <row r="197" spans="1:1">
      <c r="A197" s="33"/>
    </row>
    <row r="198" spans="1:1">
      <c r="A198" s="33"/>
    </row>
    <row r="199" spans="1:1">
      <c r="A199" s="33"/>
    </row>
    <row r="200" spans="1:1">
      <c r="A200" s="33"/>
    </row>
    <row r="201" spans="1:1">
      <c r="A201" s="33"/>
    </row>
    <row r="202" spans="1:1">
      <c r="A202" s="33"/>
    </row>
    <row r="203" spans="1:1">
      <c r="A203" s="33"/>
    </row>
    <row r="204" spans="1:1">
      <c r="A204" s="33"/>
    </row>
    <row r="205" spans="1:1">
      <c r="A205" s="33"/>
    </row>
    <row r="206" spans="1:1">
      <c r="A206" s="33"/>
    </row>
    <row r="207" spans="1:1">
      <c r="A207" s="33"/>
    </row>
    <row r="208" spans="1:1">
      <c r="A208" s="33"/>
    </row>
    <row r="209" spans="1:1">
      <c r="A209" s="33"/>
    </row>
    <row r="210" spans="1:1">
      <c r="A210" s="33"/>
    </row>
    <row r="211" spans="1:1">
      <c r="A211" s="33"/>
    </row>
    <row r="212" spans="1:1">
      <c r="A212" s="33"/>
    </row>
    <row r="213" spans="1:1">
      <c r="A213" s="33"/>
    </row>
    <row r="214" spans="1:1">
      <c r="A214" s="33"/>
    </row>
    <row r="215" spans="1:1">
      <c r="A215" s="33"/>
    </row>
    <row r="216" spans="1:1">
      <c r="A216" s="33"/>
    </row>
    <row r="217" spans="1:1">
      <c r="A217" s="33"/>
    </row>
    <row r="218" spans="1:1">
      <c r="A218" s="33"/>
    </row>
    <row r="219" spans="1:1">
      <c r="A219" s="33"/>
    </row>
    <row r="220" spans="1:1">
      <c r="A220" s="33"/>
    </row>
    <row r="221" spans="1:1">
      <c r="A221" s="33"/>
    </row>
    <row r="222" spans="1:1">
      <c r="A222" s="33"/>
    </row>
    <row r="223" spans="1:1">
      <c r="A223" s="33"/>
    </row>
    <row r="224" spans="1:1">
      <c r="A224" s="33"/>
    </row>
    <row r="225" spans="1:1">
      <c r="A225" s="33"/>
    </row>
    <row r="226" spans="1:1">
      <c r="A226" s="33"/>
    </row>
    <row r="227" spans="1:1">
      <c r="A227" s="33"/>
    </row>
    <row r="228" spans="1:1">
      <c r="A228" s="33"/>
    </row>
    <row r="229" spans="1:1">
      <c r="A229" s="33"/>
    </row>
    <row r="230" spans="1:1">
      <c r="A230" s="33"/>
    </row>
    <row r="231" spans="1:1">
      <c r="A231" s="33"/>
    </row>
    <row r="232" spans="1:1">
      <c r="A232" s="33"/>
    </row>
    <row r="233" spans="1:1">
      <c r="A233" s="33"/>
    </row>
    <row r="234" spans="1:1">
      <c r="A234" s="33"/>
    </row>
    <row r="235" spans="1:1">
      <c r="A235" s="33"/>
    </row>
    <row r="236" spans="1:1">
      <c r="A236" s="33"/>
    </row>
    <row r="237" spans="1:1">
      <c r="A237" s="33"/>
    </row>
    <row r="238" spans="1:1">
      <c r="A238" s="33"/>
    </row>
    <row r="239" spans="1:1">
      <c r="A239" s="33"/>
    </row>
    <row r="240" spans="1:1">
      <c r="A240" s="33"/>
    </row>
    <row r="241" spans="1:1">
      <c r="A241" s="33"/>
    </row>
    <row r="242" spans="1:1">
      <c r="A242" s="33"/>
    </row>
    <row r="243" spans="1:1">
      <c r="A243" s="33"/>
    </row>
    <row r="244" spans="1:1">
      <c r="A244" s="33"/>
    </row>
    <row r="245" spans="1:1">
      <c r="A245" s="33"/>
    </row>
    <row r="246" spans="1:1">
      <c r="A246" s="33"/>
    </row>
    <row r="247" spans="1:1">
      <c r="A247" s="33"/>
    </row>
    <row r="248" spans="1:1">
      <c r="A248" s="33"/>
    </row>
    <row r="249" spans="1:1">
      <c r="A249" s="33"/>
    </row>
    <row r="250" spans="1:1">
      <c r="A250" s="33"/>
    </row>
    <row r="251" spans="1:1">
      <c r="A251" s="33"/>
    </row>
    <row r="252" spans="1:1">
      <c r="A252" s="33"/>
    </row>
    <row r="253" spans="1:1">
      <c r="A253" s="33"/>
    </row>
    <row r="254" spans="1:1">
      <c r="A254" s="33"/>
    </row>
    <row r="255" spans="1:1">
      <c r="A255" s="33"/>
    </row>
    <row r="256" spans="1:1">
      <c r="A256" s="33"/>
    </row>
    <row r="257" spans="1:1">
      <c r="A257" s="33"/>
    </row>
    <row r="258" spans="1:1">
      <c r="A258" s="33"/>
    </row>
    <row r="259" spans="1:1">
      <c r="A259" s="33"/>
    </row>
    <row r="260" spans="1:1">
      <c r="A260" s="33"/>
    </row>
    <row r="261" spans="1:1">
      <c r="A261" s="33"/>
    </row>
    <row r="262" spans="1:1">
      <c r="A262" s="33"/>
    </row>
    <row r="263" spans="1:1">
      <c r="A263" s="33"/>
    </row>
    <row r="264" spans="1:1">
      <c r="A264" s="33"/>
    </row>
    <row r="265" spans="1:1">
      <c r="A265" s="33"/>
    </row>
    <row r="266" spans="1:1">
      <c r="A266" s="33"/>
    </row>
    <row r="267" spans="1:1">
      <c r="A267" s="33"/>
    </row>
    <row r="268" spans="1:1">
      <c r="A268" s="33"/>
    </row>
    <row r="269" spans="1:1">
      <c r="A269" s="33"/>
    </row>
    <row r="270" spans="1:1">
      <c r="A270" s="33"/>
    </row>
    <row r="271" spans="1:1">
      <c r="A271" s="33"/>
    </row>
    <row r="272" spans="1:1">
      <c r="A272" s="33"/>
    </row>
    <row r="273" spans="1:1">
      <c r="A273" s="33"/>
    </row>
    <row r="274" spans="1:1">
      <c r="A274" s="33"/>
    </row>
    <row r="275" spans="1:1">
      <c r="A275" s="33"/>
    </row>
    <row r="276" spans="1:1">
      <c r="A276" s="33"/>
    </row>
    <row r="277" spans="1:1">
      <c r="A277" s="33"/>
    </row>
    <row r="278" spans="1:1">
      <c r="A278" s="33"/>
    </row>
    <row r="279" spans="1:1">
      <c r="A279" s="33"/>
    </row>
    <row r="280" spans="1:1">
      <c r="A280" s="33"/>
    </row>
    <row r="281" spans="1:1">
      <c r="A281" s="33"/>
    </row>
    <row r="282" spans="1:1">
      <c r="A282" s="33"/>
    </row>
    <row r="283" spans="1:1">
      <c r="A283" s="33"/>
    </row>
    <row r="284" spans="1:1">
      <c r="A284" s="33"/>
    </row>
    <row r="285" spans="1:1">
      <c r="A285" s="33"/>
    </row>
    <row r="286" spans="1:1">
      <c r="A286" s="33"/>
    </row>
    <row r="287" spans="1:1">
      <c r="A287" s="33"/>
    </row>
    <row r="288" spans="1:1">
      <c r="A288" s="33"/>
    </row>
    <row r="289" spans="1:1">
      <c r="A289" s="33"/>
    </row>
    <row r="290" spans="1:1">
      <c r="A290" s="33"/>
    </row>
    <row r="291" spans="1:1">
      <c r="A291" s="33"/>
    </row>
    <row r="292" spans="1:1">
      <c r="A292" s="33"/>
    </row>
    <row r="293" spans="1:1">
      <c r="A293" s="33"/>
    </row>
    <row r="294" spans="1:1">
      <c r="A294" s="33"/>
    </row>
    <row r="295" spans="1:1">
      <c r="A295" s="33"/>
    </row>
    <row r="296" spans="1:1">
      <c r="A296" s="33"/>
    </row>
    <row r="297" spans="1:1">
      <c r="A297" s="33"/>
    </row>
    <row r="298" spans="1:1">
      <c r="A298" s="33"/>
    </row>
    <row r="299" spans="1:1">
      <c r="A299" s="33"/>
    </row>
    <row r="300" spans="1:1">
      <c r="A300" s="33"/>
    </row>
    <row r="301" spans="1:1">
      <c r="A301" s="33"/>
    </row>
    <row r="302" spans="1:1">
      <c r="A302" s="33"/>
    </row>
    <row r="303" spans="1:1">
      <c r="A303" s="33"/>
    </row>
    <row r="304" spans="1:1">
      <c r="A304" s="33"/>
    </row>
    <row r="305" spans="1:1">
      <c r="A305" s="33"/>
    </row>
    <row r="306" spans="1:1">
      <c r="A306" s="33"/>
    </row>
    <row r="307" spans="1:1">
      <c r="A307" s="33"/>
    </row>
    <row r="308" spans="1:1">
      <c r="A308" s="33"/>
    </row>
    <row r="309" spans="1:1">
      <c r="A309" s="33"/>
    </row>
    <row r="310" spans="1:1">
      <c r="A310" s="33"/>
    </row>
    <row r="311" spans="1:1">
      <c r="A311" s="33"/>
    </row>
    <row r="312" spans="1:1">
      <c r="A312" s="33"/>
    </row>
    <row r="313" spans="1:1">
      <c r="A313" s="33"/>
    </row>
    <row r="314" spans="1:1">
      <c r="A314" s="33"/>
    </row>
    <row r="315" spans="1:1">
      <c r="A315" s="33"/>
    </row>
    <row r="316" spans="1:1">
      <c r="A316" s="33"/>
    </row>
    <row r="317" spans="1:1">
      <c r="A317" s="33"/>
    </row>
    <row r="318" spans="1:1">
      <c r="A318" s="33"/>
    </row>
    <row r="319" spans="1:1">
      <c r="A319" s="33"/>
    </row>
    <row r="320" spans="1:1">
      <c r="A320" s="33"/>
    </row>
    <row r="321" spans="1:1">
      <c r="A321" s="33"/>
    </row>
    <row r="322" spans="1:1">
      <c r="A322" s="33"/>
    </row>
    <row r="323" spans="1:1">
      <c r="A323" s="33"/>
    </row>
    <row r="324" spans="1:1">
      <c r="A324" s="33"/>
    </row>
    <row r="325" spans="1:1">
      <c r="A325" s="33"/>
    </row>
    <row r="326" spans="1:1">
      <c r="A326" s="33"/>
    </row>
    <row r="327" spans="1:1">
      <c r="A327" s="33"/>
    </row>
    <row r="328" spans="1:1">
      <c r="A328" s="33"/>
    </row>
    <row r="329" spans="1:1">
      <c r="A329" s="33"/>
    </row>
    <row r="330" spans="1:1">
      <c r="A330" s="33"/>
    </row>
    <row r="331" spans="1:1">
      <c r="A331" s="33"/>
    </row>
    <row r="332" spans="1:1">
      <c r="A332" s="33"/>
    </row>
    <row r="333" spans="1:1">
      <c r="A333" s="33"/>
    </row>
  </sheetData>
  <pageMargins left="0.57999999999999996" right="0.27" top="1.32" bottom="0.44" header="0.28999999999999998" footer="0.25"/>
  <pageSetup orientation="portrait" horizontalDpi="4294967292" r:id="rId1"/>
  <headerFooter alignWithMargins="0">
    <oddHeader>&amp;C&amp;"Arial,Bold"&amp;12&amp;F - &amp;A</oddHeader>
    <oddFooter>&amp;LPage &amp;P&amp;C73 ACCOUNTS UPDATED &amp;D&amp;R(HOLE PUNCH SET AT 7)</oddFooter>
  </headerFooter>
  <rowBreaks count="2" manualBreakCount="2">
    <brk id="38" max="16383" man="1"/>
    <brk id="84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333"/>
  <sheetViews>
    <sheetView topLeftCell="A16" zoomScaleNormal="100" workbookViewId="0">
      <selection activeCell="F24" sqref="F24"/>
    </sheetView>
  </sheetViews>
  <sheetFormatPr defaultRowHeight="12.75"/>
  <cols>
    <col min="1" max="1" width="17.42578125" style="12" customWidth="1"/>
    <col min="2" max="2" width="5.85546875" customWidth="1"/>
    <col min="3" max="3" width="38" customWidth="1"/>
    <col min="4" max="4" width="6.7109375" customWidth="1"/>
    <col min="5" max="5" width="11.28515625" customWidth="1"/>
    <col min="6" max="6" width="14.28515625" style="3" customWidth="1"/>
    <col min="7" max="7" width="4.42578125" customWidth="1"/>
    <col min="8" max="8" width="10.5703125" style="14" customWidth="1"/>
    <col min="9" max="9" width="15" style="15" customWidth="1"/>
    <col min="10" max="13" width="9.140625" style="7" customWidth="1"/>
  </cols>
  <sheetData>
    <row r="1" spans="1:9">
      <c r="A1" s="1" t="s">
        <v>0</v>
      </c>
      <c r="B1" s="2"/>
      <c r="C1" s="2"/>
      <c r="G1" s="4" t="s">
        <v>1</v>
      </c>
      <c r="H1" s="5" t="s">
        <v>2</v>
      </c>
      <c r="I1" s="6" t="s">
        <v>3</v>
      </c>
    </row>
    <row r="2" spans="1:9" ht="13.5" thickBot="1">
      <c r="A2" s="8" t="s">
        <v>4</v>
      </c>
      <c r="B2" s="8"/>
      <c r="C2" s="8" t="s">
        <v>5</v>
      </c>
      <c r="D2" s="8"/>
      <c r="E2" s="9" t="s">
        <v>6</v>
      </c>
      <c r="F2" s="10" t="s">
        <v>7</v>
      </c>
      <c r="G2" s="11" t="s">
        <v>8</v>
      </c>
      <c r="H2" s="5" t="s">
        <v>9</v>
      </c>
      <c r="I2" s="6" t="s">
        <v>10</v>
      </c>
    </row>
    <row r="3" spans="1:9" ht="21" customHeight="1" thickTop="1">
      <c r="A3" s="12" t="s">
        <v>11</v>
      </c>
      <c r="C3" t="s">
        <v>12</v>
      </c>
      <c r="E3" t="s">
        <v>13</v>
      </c>
      <c r="F3" s="13">
        <v>2694.02</v>
      </c>
      <c r="G3">
        <v>1</v>
      </c>
      <c r="H3" s="14">
        <f>IF(F3&gt;0,,1)</f>
        <v>0</v>
      </c>
      <c r="I3" s="15" t="str">
        <f>IF(OR(F3&lt;300,F3&gt;2850),"CHECK","-")</f>
        <v>-</v>
      </c>
    </row>
    <row r="4" spans="1:9">
      <c r="C4" t="s">
        <v>14</v>
      </c>
      <c r="E4" t="s">
        <v>15</v>
      </c>
      <c r="F4" s="13">
        <v>40.270000000000003</v>
      </c>
      <c r="G4">
        <f>G3+1</f>
        <v>2</v>
      </c>
      <c r="H4" s="14">
        <f>IF(F4&gt;0,,1)</f>
        <v>0</v>
      </c>
      <c r="I4" s="15" t="str">
        <f>IF(OR(F4&lt;5,F4&gt;30),"CHECK","-")</f>
        <v>CHECK</v>
      </c>
    </row>
    <row r="5" spans="1:9">
      <c r="C5" t="s">
        <v>16</v>
      </c>
      <c r="E5" t="s">
        <v>17</v>
      </c>
      <c r="F5" s="13">
        <v>9.23</v>
      </c>
      <c r="G5">
        <v>3</v>
      </c>
      <c r="H5" s="14">
        <f>IF(F5&gt;0,,1)</f>
        <v>0</v>
      </c>
      <c r="I5" s="15" t="str">
        <f>IF(OR(F5&lt;5,F5&gt;15),"CHECK","-")</f>
        <v>-</v>
      </c>
    </row>
    <row r="6" spans="1:9">
      <c r="C6" t="s">
        <v>18</v>
      </c>
      <c r="E6" t="s">
        <v>19</v>
      </c>
      <c r="F6" s="13">
        <v>8.52</v>
      </c>
      <c r="G6">
        <f>G5+1</f>
        <v>4</v>
      </c>
      <c r="H6" s="14">
        <f>IF(F6&gt;0,,1)</f>
        <v>0</v>
      </c>
      <c r="I6" s="15" t="str">
        <f>IF(OR(F6&lt;5,F6&gt;15),"CHECK","-")</f>
        <v>-</v>
      </c>
    </row>
    <row r="7" spans="1:9">
      <c r="C7" t="s">
        <v>20</v>
      </c>
      <c r="E7" t="s">
        <v>21</v>
      </c>
      <c r="F7" s="13">
        <v>10.26</v>
      </c>
      <c r="G7">
        <f>G6+1</f>
        <v>5</v>
      </c>
      <c r="H7" s="14">
        <f>IF(F7&gt;0,,1)</f>
        <v>0</v>
      </c>
      <c r="I7" s="15" t="str">
        <f>IF(OR(F7&lt;5,F7&gt;15),"CHECK","-")</f>
        <v>-</v>
      </c>
    </row>
    <row r="8" spans="1:9" ht="13.5" customHeight="1" thickBot="1">
      <c r="A8" s="8"/>
      <c r="B8" s="16"/>
      <c r="C8" s="8" t="s">
        <v>22</v>
      </c>
      <c r="D8" s="16"/>
      <c r="E8" s="16"/>
      <c r="F8" s="17">
        <f>SUM(F3:F7)</f>
        <v>2762.3</v>
      </c>
    </row>
    <row r="9" spans="1:9" ht="21" customHeight="1" thickTop="1">
      <c r="A9" s="12" t="s">
        <v>23</v>
      </c>
      <c r="C9" t="s">
        <v>24</v>
      </c>
      <c r="E9" t="s">
        <v>25</v>
      </c>
      <c r="F9" s="13">
        <v>1288.52</v>
      </c>
      <c r="G9">
        <v>6</v>
      </c>
      <c r="H9" s="14">
        <f>IF(F9&gt;0,,1)</f>
        <v>0</v>
      </c>
      <c r="I9" s="15" t="str">
        <f>IF(OR(F9&lt;15,F9&gt;1600),"CHECK","-")</f>
        <v>-</v>
      </c>
    </row>
    <row r="10" spans="1:9" ht="21" customHeight="1">
      <c r="C10" t="s">
        <v>26</v>
      </c>
      <c r="E10" t="s">
        <v>27</v>
      </c>
      <c r="F10" s="13">
        <v>11.04</v>
      </c>
      <c r="G10">
        <v>7</v>
      </c>
      <c r="H10" s="14">
        <f>IF(F10&gt;0,,1)</f>
        <v>0</v>
      </c>
      <c r="I10" s="15" t="str">
        <f>IF(OR(F10&lt;9,F10&gt;25),"CHECK","-")</f>
        <v>-</v>
      </c>
    </row>
    <row r="11" spans="1:9" ht="13.5" customHeight="1" thickBot="1">
      <c r="A11" s="8"/>
      <c r="B11" s="16"/>
      <c r="C11" s="8" t="s">
        <v>28</v>
      </c>
      <c r="D11" s="16"/>
      <c r="E11" s="16"/>
      <c r="F11" s="17">
        <f>SUM(F9:F10)</f>
        <v>1299.56</v>
      </c>
    </row>
    <row r="12" spans="1:9" ht="13.5" thickTop="1">
      <c r="A12" s="12" t="s">
        <v>29</v>
      </c>
      <c r="C12" s="18" t="s">
        <v>30</v>
      </c>
      <c r="E12" t="s">
        <v>31</v>
      </c>
      <c r="F12" s="13">
        <v>56.25</v>
      </c>
      <c r="G12">
        <f>G10+1</f>
        <v>8</v>
      </c>
      <c r="H12" s="14">
        <f>IF(F12&gt;0,,1)</f>
        <v>0</v>
      </c>
      <c r="I12" s="15" t="str">
        <f>IF(OR(F12&lt;50,F12&gt;60),"CHECK","-")</f>
        <v>-</v>
      </c>
    </row>
    <row r="13" spans="1:9">
      <c r="C13" t="s">
        <v>32</v>
      </c>
      <c r="E13" t="s">
        <v>33</v>
      </c>
      <c r="F13" s="13">
        <v>955.66</v>
      </c>
      <c r="G13">
        <f>G12+1</f>
        <v>9</v>
      </c>
      <c r="H13" s="14">
        <f>IF(F13&gt;0,,1)</f>
        <v>0</v>
      </c>
      <c r="I13" s="15" t="str">
        <f>IF(OR(F13&lt;500,F13&gt;1200),"CHECK","-")</f>
        <v>-</v>
      </c>
    </row>
    <row r="14" spans="1:9">
      <c r="C14" t="s">
        <v>34</v>
      </c>
      <c r="E14" t="s">
        <v>35</v>
      </c>
      <c r="F14" s="13">
        <v>1312.62</v>
      </c>
      <c r="G14">
        <f>G13+1</f>
        <v>10</v>
      </c>
      <c r="H14" s="14">
        <f>IF(F14&gt;0,,1)</f>
        <v>0</v>
      </c>
      <c r="I14" s="15" t="str">
        <f>IF(OR(F14&lt;550,F14&gt;1600),"CHECK","-")</f>
        <v>-</v>
      </c>
    </row>
    <row r="15" spans="1:9" ht="13.5" thickBot="1">
      <c r="A15" s="8"/>
      <c r="B15" s="16"/>
      <c r="C15" s="8" t="s">
        <v>36</v>
      </c>
      <c r="D15" s="16"/>
      <c r="E15" s="16"/>
      <c r="F15" s="17">
        <f>SUM(F12:F14)</f>
        <v>2324.5299999999997</v>
      </c>
    </row>
    <row r="16" spans="1:9" ht="21" customHeight="1" thickTop="1">
      <c r="A16" s="12" t="s">
        <v>37</v>
      </c>
      <c r="C16" t="s">
        <v>38</v>
      </c>
      <c r="E16" t="s">
        <v>39</v>
      </c>
      <c r="F16" s="13">
        <v>127.81</v>
      </c>
      <c r="G16">
        <f>G14+1</f>
        <v>11</v>
      </c>
      <c r="H16" s="14">
        <f>IF(F16&gt;0,,1)</f>
        <v>0</v>
      </c>
      <c r="I16" s="15" t="str">
        <f>IF(OR(F16&lt;100,F16&gt;400),"CHECK","-")</f>
        <v>-</v>
      </c>
    </row>
    <row r="17" spans="1:10" ht="13.5" customHeight="1" thickBot="1">
      <c r="A17" s="8"/>
      <c r="B17" s="16"/>
      <c r="C17" s="8" t="s">
        <v>40</v>
      </c>
      <c r="D17" s="16"/>
      <c r="E17" s="16"/>
      <c r="F17" s="17">
        <f>SUM(F16)</f>
        <v>127.81</v>
      </c>
    </row>
    <row r="18" spans="1:10" ht="21" customHeight="1" thickTop="1">
      <c r="A18" s="12" t="s">
        <v>41</v>
      </c>
      <c r="C18" t="s">
        <v>42</v>
      </c>
      <c r="E18" t="s">
        <v>43</v>
      </c>
      <c r="F18" s="13">
        <v>417.14</v>
      </c>
      <c r="G18">
        <f>G16+1</f>
        <v>12</v>
      </c>
      <c r="H18" s="14">
        <f>IF(F18&gt;0,,1)</f>
        <v>0</v>
      </c>
      <c r="I18" s="15" t="str">
        <f>IF(OR(F18&lt;200,F18&gt;550),"CHECK","-")</f>
        <v>-</v>
      </c>
    </row>
    <row r="19" spans="1:10" ht="12.75" customHeight="1">
      <c r="C19" t="s">
        <v>44</v>
      </c>
      <c r="E19" t="s">
        <v>45</v>
      </c>
      <c r="F19" s="13">
        <v>8.1</v>
      </c>
      <c r="G19">
        <f>G18+1</f>
        <v>13</v>
      </c>
      <c r="H19" s="14">
        <f>IF(F19&gt;0,,1)</f>
        <v>0</v>
      </c>
      <c r="I19" s="15" t="str">
        <f>IF(OR(F19&lt;10,F19&gt;100),"CHECK","-")</f>
        <v>CHECK</v>
      </c>
    </row>
    <row r="20" spans="1:10" ht="13.5" thickBot="1">
      <c r="A20" s="8"/>
      <c r="B20" s="16"/>
      <c r="C20" s="8" t="s">
        <v>46</v>
      </c>
      <c r="D20" s="16"/>
      <c r="E20" s="16"/>
      <c r="F20" s="17">
        <f>SUM(F18:F19)</f>
        <v>425.24</v>
      </c>
    </row>
    <row r="21" spans="1:10" ht="21" customHeight="1" thickTop="1">
      <c r="A21" s="12" t="s">
        <v>47</v>
      </c>
      <c r="C21" t="s">
        <v>48</v>
      </c>
      <c r="E21" s="18" t="s">
        <v>49</v>
      </c>
      <c r="F21" s="13">
        <v>403.6</v>
      </c>
      <c r="G21">
        <v>14</v>
      </c>
      <c r="H21" s="14">
        <f>IF(F21&gt;0,,1)</f>
        <v>0</v>
      </c>
      <c r="I21" s="15" t="str">
        <f>IF(OR(F21&lt;140,F21&gt;320),"CHECK","-")</f>
        <v>CHECK</v>
      </c>
      <c r="J21" s="19"/>
    </row>
    <row r="22" spans="1:10" ht="12.75" customHeight="1">
      <c r="C22" t="s">
        <v>50</v>
      </c>
      <c r="E22" t="s">
        <v>51</v>
      </c>
      <c r="F22" s="13">
        <v>73.03</v>
      </c>
      <c r="G22">
        <v>15</v>
      </c>
      <c r="H22" s="14">
        <f>IF(F22&gt;0,,1)</f>
        <v>0</v>
      </c>
      <c r="I22" s="15" t="str">
        <f>IF(OR(F22&lt;10,F22&gt;100),"CHECK","-")</f>
        <v>-</v>
      </c>
    </row>
    <row r="23" spans="1:10" ht="13.5" thickBot="1">
      <c r="A23" s="8"/>
      <c r="B23" s="16"/>
      <c r="C23" s="8" t="s">
        <v>52</v>
      </c>
      <c r="D23" s="16"/>
      <c r="E23" s="16"/>
      <c r="F23" s="17">
        <f>SUM(F21:F22)</f>
        <v>476.63</v>
      </c>
    </row>
    <row r="24" spans="1:10" ht="21" customHeight="1" thickTop="1">
      <c r="A24" s="12" t="s">
        <v>53</v>
      </c>
      <c r="C24" t="s">
        <v>54</v>
      </c>
      <c r="E24" t="s">
        <v>55</v>
      </c>
      <c r="F24" s="13">
        <v>3588.93</v>
      </c>
      <c r="G24">
        <v>16</v>
      </c>
      <c r="H24" s="14">
        <f>IF(F24&gt;0,,1)</f>
        <v>0</v>
      </c>
      <c r="I24" s="15" t="str">
        <f>IF(OR(F24&lt;2700,F24&gt;3400),"CHECK","-")</f>
        <v>CHECK</v>
      </c>
      <c r="J24" s="7" t="s">
        <v>56</v>
      </c>
    </row>
    <row r="25" spans="1:10" ht="12.75" customHeight="1">
      <c r="C25" t="s">
        <v>57</v>
      </c>
      <c r="E25" t="s">
        <v>58</v>
      </c>
      <c r="F25" s="13">
        <v>24.09</v>
      </c>
      <c r="G25">
        <f>G24+1</f>
        <v>17</v>
      </c>
      <c r="H25" s="14">
        <f>IF(F25&gt;0,,1)</f>
        <v>0</v>
      </c>
      <c r="I25" s="15" t="str">
        <f>IF(OR(F25&lt;5,F25&gt;35),"CHECK","-")</f>
        <v>-</v>
      </c>
      <c r="J25" s="7" t="s">
        <v>59</v>
      </c>
    </row>
    <row r="26" spans="1:10" ht="12.75" customHeight="1">
      <c r="C26" t="s">
        <v>60</v>
      </c>
      <c r="E26" t="s">
        <v>61</v>
      </c>
      <c r="F26" s="13">
        <v>27.48</v>
      </c>
      <c r="G26">
        <f>G25+1</f>
        <v>18</v>
      </c>
      <c r="H26" s="14">
        <f>IF(F26&gt;0,,1)</f>
        <v>0</v>
      </c>
      <c r="I26" s="15" t="str">
        <f>IF(OR(F26&lt;5,F26&gt;40),"CHECK","-")</f>
        <v>-</v>
      </c>
      <c r="J26" s="7" t="s">
        <v>59</v>
      </c>
    </row>
    <row r="27" spans="1:10" ht="13.5" thickBot="1">
      <c r="A27" s="8"/>
      <c r="B27" s="16"/>
      <c r="C27" s="8" t="s">
        <v>62</v>
      </c>
      <c r="D27" s="16"/>
      <c r="E27" s="16"/>
      <c r="F27" s="17">
        <f>SUM(F24:F26)</f>
        <v>3640.5</v>
      </c>
    </row>
    <row r="28" spans="1:10" ht="21" customHeight="1" thickTop="1">
      <c r="A28" s="12" t="s">
        <v>53</v>
      </c>
      <c r="C28" s="18" t="s">
        <v>63</v>
      </c>
      <c r="E28" t="s">
        <v>64</v>
      </c>
      <c r="F28" s="13">
        <v>17.399999999999999</v>
      </c>
      <c r="G28">
        <v>19</v>
      </c>
      <c r="H28" s="14">
        <f>IF(F28&gt;0,,1)</f>
        <v>0</v>
      </c>
      <c r="I28" s="15" t="str">
        <f>IF(OR(F28&lt;8.5,F28&gt;90),"CHECK","-")</f>
        <v>-</v>
      </c>
    </row>
    <row r="29" spans="1:10">
      <c r="A29" s="20"/>
      <c r="B29" s="21"/>
      <c r="C29" t="s">
        <v>65</v>
      </c>
      <c r="E29" t="s">
        <v>66</v>
      </c>
      <c r="F29" s="13">
        <v>24.61</v>
      </c>
      <c r="G29">
        <v>20</v>
      </c>
      <c r="H29" s="14">
        <f>IF(F29&gt;0,,1)</f>
        <v>0</v>
      </c>
      <c r="I29" s="15" t="str">
        <f>IF(OR(F29&lt;10,F29&gt;45),"CHECK","-")</f>
        <v>-</v>
      </c>
    </row>
    <row r="30" spans="1:10">
      <c r="A30" s="22"/>
      <c r="C30" t="s">
        <v>67</v>
      </c>
      <c r="E30" t="s">
        <v>68</v>
      </c>
      <c r="F30" s="13">
        <v>1.57</v>
      </c>
      <c r="G30">
        <f>G29+1</f>
        <v>21</v>
      </c>
      <c r="H30" s="14">
        <f>IF(F30&gt;0,,1)</f>
        <v>0</v>
      </c>
      <c r="I30" s="15" t="str">
        <f>IF(OR(F30&lt;1,F30&gt;15),"CHECK","-")</f>
        <v>-</v>
      </c>
    </row>
    <row r="31" spans="1:10">
      <c r="C31" t="s">
        <v>69</v>
      </c>
      <c r="E31" t="s">
        <v>70</v>
      </c>
      <c r="F31" s="13">
        <v>1.1399999999999999</v>
      </c>
      <c r="G31">
        <f>G30+1</f>
        <v>22</v>
      </c>
      <c r="H31" s="14">
        <f>IF(F31&gt;0,,1)</f>
        <v>0</v>
      </c>
      <c r="I31" s="15" t="str">
        <f>IF(OR(F31&lt;1,F31&gt;15),"CHECK","-")</f>
        <v>-</v>
      </c>
    </row>
    <row r="32" spans="1:10">
      <c r="A32" s="22"/>
    </row>
    <row r="33" spans="1:10" ht="13.5" thickBot="1">
      <c r="A33" s="8"/>
      <c r="B33" s="16"/>
      <c r="C33" s="8" t="s">
        <v>62</v>
      </c>
      <c r="D33" s="16"/>
      <c r="E33" s="16"/>
      <c r="F33" s="17">
        <f>SUM(F28:F31)</f>
        <v>44.72</v>
      </c>
    </row>
    <row r="34" spans="1:10" ht="21" customHeight="1" thickTop="1">
      <c r="A34" s="12" t="s">
        <v>71</v>
      </c>
      <c r="C34" s="18" t="s">
        <v>72</v>
      </c>
      <c r="E34" s="18" t="s">
        <v>73</v>
      </c>
      <c r="F34" s="13">
        <v>9.6300000000000008</v>
      </c>
      <c r="G34">
        <v>23</v>
      </c>
      <c r="H34" s="14">
        <f>IF(F34&gt;0,,1)</f>
        <v>0</v>
      </c>
      <c r="I34" s="15" t="str">
        <f>IF(OR(F34&lt;8,F34&gt;10),"CHECK","-")</f>
        <v>-</v>
      </c>
      <c r="J34" s="19"/>
    </row>
    <row r="35" spans="1:10" ht="21" customHeight="1">
      <c r="C35" s="18" t="s">
        <v>74</v>
      </c>
      <c r="E35" s="18" t="s">
        <v>75</v>
      </c>
      <c r="F35" s="13">
        <v>1196.56</v>
      </c>
      <c r="G35">
        <v>24</v>
      </c>
      <c r="H35" s="14">
        <f>IF(F35&gt;0,,1)</f>
        <v>0</v>
      </c>
      <c r="I35" s="15" t="str">
        <f>IF(OR(F35&lt;1200,F35&gt;1550),"CHECK","-")</f>
        <v>CHECK</v>
      </c>
    </row>
    <row r="36" spans="1:10" ht="12.75" customHeight="1">
      <c r="C36" t="s">
        <v>76</v>
      </c>
      <c r="E36" t="s">
        <v>77</v>
      </c>
      <c r="F36" s="13">
        <v>1038.79</v>
      </c>
      <c r="G36">
        <v>25</v>
      </c>
      <c r="H36" s="14">
        <f>IF(F36&gt;0,,1)</f>
        <v>0</v>
      </c>
      <c r="I36" s="15" t="str">
        <f>IF(OR(F36&lt;1000,F36&gt;1400),"CHECK","-")</f>
        <v>-</v>
      </c>
    </row>
    <row r="37" spans="1:10">
      <c r="C37" t="s">
        <v>78</v>
      </c>
      <c r="E37" t="s">
        <v>79</v>
      </c>
      <c r="F37" s="13">
        <v>2595.52</v>
      </c>
      <c r="G37">
        <v>26</v>
      </c>
      <c r="H37" s="14">
        <f>IF(F37&gt;0,,1)</f>
        <v>0</v>
      </c>
      <c r="I37" s="15" t="str">
        <f>IF(OR(F37&lt;1000,F37&gt;3000),"CHECK","-")</f>
        <v>-</v>
      </c>
    </row>
    <row r="38" spans="1:10" ht="13.5" thickBot="1">
      <c r="A38" s="8"/>
      <c r="B38" s="16"/>
      <c r="C38" s="8" t="s">
        <v>80</v>
      </c>
      <c r="D38" s="16"/>
      <c r="E38" s="16"/>
      <c r="F38" s="17">
        <f>SUM(F34:F37)</f>
        <v>4840.5</v>
      </c>
    </row>
    <row r="39" spans="1:10" ht="21" customHeight="1" thickTop="1">
      <c r="A39" s="12" t="s">
        <v>81</v>
      </c>
      <c r="C39" t="s">
        <v>82</v>
      </c>
      <c r="E39" t="s">
        <v>83</v>
      </c>
      <c r="F39" s="13">
        <v>1.1399999999999999</v>
      </c>
      <c r="G39">
        <f>G37+1</f>
        <v>27</v>
      </c>
      <c r="H39" s="14">
        <f t="shared" ref="H39:H83" si="0">IF(F39&gt;0,,1)</f>
        <v>0</v>
      </c>
      <c r="I39" s="15" t="str">
        <f>IF(OR(F39&lt;1,F39&gt;15),"CHECK","-")</f>
        <v>-</v>
      </c>
    </row>
    <row r="40" spans="1:10">
      <c r="C40" t="s">
        <v>84</v>
      </c>
      <c r="E40" t="s">
        <v>85</v>
      </c>
      <c r="F40" s="13">
        <v>96.18</v>
      </c>
      <c r="G40">
        <f t="shared" ref="G40:G83" si="1">G39+1</f>
        <v>28</v>
      </c>
      <c r="H40" s="14">
        <f t="shared" si="0"/>
        <v>0</v>
      </c>
      <c r="I40" s="15" t="str">
        <f>IF(OR(F40&lt;70,F40&gt;150),"CHECK","-")</f>
        <v>-</v>
      </c>
    </row>
    <row r="41" spans="1:10">
      <c r="C41" t="s">
        <v>86</v>
      </c>
      <c r="E41" t="s">
        <v>87</v>
      </c>
      <c r="F41" s="13">
        <v>22.28</v>
      </c>
      <c r="G41">
        <f t="shared" si="1"/>
        <v>29</v>
      </c>
      <c r="H41" s="14">
        <f t="shared" si="0"/>
        <v>0</v>
      </c>
      <c r="I41" s="15" t="str">
        <f>IF(OR(F41&lt;15,F41&gt;50),"CHECK","-")</f>
        <v>-</v>
      </c>
    </row>
    <row r="42" spans="1:10">
      <c r="C42" t="s">
        <v>88</v>
      </c>
      <c r="E42" t="s">
        <v>89</v>
      </c>
      <c r="F42" s="13">
        <v>11.59</v>
      </c>
      <c r="G42">
        <f t="shared" si="1"/>
        <v>30</v>
      </c>
      <c r="H42" s="14">
        <f t="shared" si="0"/>
        <v>0</v>
      </c>
      <c r="I42" s="15" t="str">
        <f>IF(OR(F42&lt;9,F42&gt;20),"CHECK","-")</f>
        <v>-</v>
      </c>
    </row>
    <row r="43" spans="1:10">
      <c r="C43" t="s">
        <v>90</v>
      </c>
      <c r="E43" t="s">
        <v>91</v>
      </c>
      <c r="F43" s="13">
        <v>10.01</v>
      </c>
      <c r="G43">
        <f t="shared" si="1"/>
        <v>31</v>
      </c>
      <c r="H43" s="14">
        <f t="shared" si="0"/>
        <v>0</v>
      </c>
      <c r="I43" s="15" t="str">
        <f>IF(OR(F43&lt;9,F43&gt;15),"CHECK","-")</f>
        <v>-</v>
      </c>
    </row>
    <row r="44" spans="1:10">
      <c r="C44" t="s">
        <v>92</v>
      </c>
      <c r="E44" t="s">
        <v>93</v>
      </c>
      <c r="F44" s="13">
        <v>9.26</v>
      </c>
      <c r="G44">
        <f t="shared" si="1"/>
        <v>32</v>
      </c>
      <c r="H44" s="14">
        <f t="shared" si="0"/>
        <v>0</v>
      </c>
      <c r="I44" s="15" t="str">
        <f>IF(OR(F44&lt;5,F44&gt;10),"CHECK","-")</f>
        <v>-</v>
      </c>
    </row>
    <row r="45" spans="1:10">
      <c r="C45" t="s">
        <v>94</v>
      </c>
      <c r="E45" t="s">
        <v>95</v>
      </c>
      <c r="F45" s="13">
        <v>119.14</v>
      </c>
      <c r="G45">
        <f t="shared" si="1"/>
        <v>33</v>
      </c>
      <c r="H45" s="14">
        <f t="shared" si="0"/>
        <v>0</v>
      </c>
      <c r="I45" s="15" t="str">
        <f>IF(OR(F45&lt;80,F45&gt;300),"CHECK","-")</f>
        <v>-</v>
      </c>
    </row>
    <row r="46" spans="1:10">
      <c r="C46" t="s">
        <v>96</v>
      </c>
      <c r="E46" t="s">
        <v>97</v>
      </c>
      <c r="F46" s="13">
        <v>31.18</v>
      </c>
      <c r="G46">
        <f t="shared" si="1"/>
        <v>34</v>
      </c>
      <c r="H46" s="14">
        <f t="shared" si="0"/>
        <v>0</v>
      </c>
      <c r="I46" s="15" t="str">
        <f>IF(OR(F46&lt;15,F46&gt;45),"CHECK","-")</f>
        <v>-</v>
      </c>
    </row>
    <row r="47" spans="1:10">
      <c r="C47" t="s">
        <v>98</v>
      </c>
      <c r="E47" t="s">
        <v>99</v>
      </c>
      <c r="F47" s="13">
        <v>197.82</v>
      </c>
      <c r="G47">
        <f t="shared" si="1"/>
        <v>35</v>
      </c>
      <c r="H47" s="14">
        <f t="shared" si="0"/>
        <v>0</v>
      </c>
      <c r="I47" s="15" t="str">
        <f>IF(OR(F47&lt;135,F47&gt;325),"CHECK","-")</f>
        <v>-</v>
      </c>
    </row>
    <row r="48" spans="1:10">
      <c r="C48" t="s">
        <v>100</v>
      </c>
      <c r="E48" t="s">
        <v>101</v>
      </c>
      <c r="F48" s="13">
        <v>32.53</v>
      </c>
      <c r="G48">
        <f t="shared" si="1"/>
        <v>36</v>
      </c>
      <c r="H48" s="14">
        <f t="shared" si="0"/>
        <v>0</v>
      </c>
      <c r="I48" s="15" t="str">
        <f>IF(OR(F48&lt;15,F48&gt;40),"CHECK","-")</f>
        <v>-</v>
      </c>
    </row>
    <row r="49" spans="3:9">
      <c r="C49" t="s">
        <v>102</v>
      </c>
      <c r="E49" t="s">
        <v>103</v>
      </c>
      <c r="F49" s="13">
        <v>55.38</v>
      </c>
      <c r="G49">
        <f t="shared" si="1"/>
        <v>37</v>
      </c>
      <c r="H49" s="14">
        <f t="shared" si="0"/>
        <v>0</v>
      </c>
      <c r="I49" s="15" t="str">
        <f>IF(OR(F49&lt;20,F49&gt;65),"CHECK","-")</f>
        <v>-</v>
      </c>
    </row>
    <row r="50" spans="3:9">
      <c r="C50" t="s">
        <v>104</v>
      </c>
      <c r="E50" t="s">
        <v>105</v>
      </c>
      <c r="F50" s="13">
        <v>10.01</v>
      </c>
      <c r="G50">
        <f t="shared" si="1"/>
        <v>38</v>
      </c>
      <c r="H50" s="14">
        <f t="shared" si="0"/>
        <v>0</v>
      </c>
      <c r="I50" s="15" t="str">
        <f>IF(OR(F50&lt;8,F50&gt;15),"CHECK","-")</f>
        <v>-</v>
      </c>
    </row>
    <row r="51" spans="3:9">
      <c r="C51" t="s">
        <v>106</v>
      </c>
      <c r="E51" t="s">
        <v>107</v>
      </c>
      <c r="F51" s="13">
        <v>11.69</v>
      </c>
      <c r="G51">
        <f t="shared" si="1"/>
        <v>39</v>
      </c>
      <c r="H51" s="14">
        <f t="shared" si="0"/>
        <v>0</v>
      </c>
      <c r="I51" s="15" t="str">
        <f>IF(OR(F51&lt;10,F51&gt;20),"CHECK","-")</f>
        <v>-</v>
      </c>
    </row>
    <row r="52" spans="3:9">
      <c r="C52" t="s">
        <v>108</v>
      </c>
      <c r="E52" t="s">
        <v>109</v>
      </c>
      <c r="F52" s="13">
        <v>14.43</v>
      </c>
      <c r="G52">
        <f t="shared" si="1"/>
        <v>40</v>
      </c>
      <c r="H52" s="14">
        <f t="shared" si="0"/>
        <v>0</v>
      </c>
      <c r="I52" s="15" t="str">
        <f>IF(OR(F52&lt;10,F52&gt;15),"CHECK","-")</f>
        <v>-</v>
      </c>
    </row>
    <row r="53" spans="3:9">
      <c r="C53" t="s">
        <v>110</v>
      </c>
      <c r="E53" t="s">
        <v>111</v>
      </c>
      <c r="F53" s="13">
        <v>14.55</v>
      </c>
      <c r="G53">
        <f t="shared" si="1"/>
        <v>41</v>
      </c>
      <c r="H53" s="14">
        <f t="shared" si="0"/>
        <v>0</v>
      </c>
      <c r="I53" s="15" t="str">
        <f>IF(OR(F53&lt;10,F53&gt;20),"CHECK","-")</f>
        <v>-</v>
      </c>
    </row>
    <row r="54" spans="3:9">
      <c r="C54" t="s">
        <v>112</v>
      </c>
      <c r="E54" t="s">
        <v>113</v>
      </c>
      <c r="F54" s="13">
        <v>16.47</v>
      </c>
      <c r="G54">
        <f t="shared" si="1"/>
        <v>42</v>
      </c>
      <c r="H54" s="14">
        <f t="shared" si="0"/>
        <v>0</v>
      </c>
      <c r="I54" s="15" t="str">
        <f>IF(OR(F54&lt;12,F54&gt;35),"CHECK","-")</f>
        <v>-</v>
      </c>
    </row>
    <row r="55" spans="3:9">
      <c r="C55" t="s">
        <v>114</v>
      </c>
      <c r="E55" t="s">
        <v>115</v>
      </c>
      <c r="F55" s="13">
        <v>44.81</v>
      </c>
      <c r="G55">
        <f t="shared" si="1"/>
        <v>43</v>
      </c>
      <c r="H55" s="14">
        <f t="shared" si="0"/>
        <v>0</v>
      </c>
      <c r="I55" s="15" t="str">
        <f>IF(OR(F55&lt;20,F55&gt;90),"CHECK","-")</f>
        <v>-</v>
      </c>
    </row>
    <row r="56" spans="3:9">
      <c r="C56" t="s">
        <v>116</v>
      </c>
      <c r="E56" t="s">
        <v>117</v>
      </c>
      <c r="F56" s="13">
        <v>1546.98</v>
      </c>
      <c r="G56">
        <f t="shared" si="1"/>
        <v>44</v>
      </c>
      <c r="H56" s="14">
        <f t="shared" si="0"/>
        <v>0</v>
      </c>
      <c r="I56" s="15" t="str">
        <f>IF(OR(F56&lt;1500,F56&gt;2700),"CHECK","-")</f>
        <v>-</v>
      </c>
    </row>
    <row r="57" spans="3:9">
      <c r="C57" t="s">
        <v>118</v>
      </c>
      <c r="E57" t="s">
        <v>119</v>
      </c>
      <c r="F57" s="13">
        <v>38.450000000000003</v>
      </c>
      <c r="G57">
        <f t="shared" si="1"/>
        <v>45</v>
      </c>
      <c r="H57" s="14">
        <f t="shared" si="0"/>
        <v>0</v>
      </c>
      <c r="I57" s="15" t="str">
        <f>IF(OR(F57&lt;25,F57&gt;60),"CHECK","-")</f>
        <v>-</v>
      </c>
    </row>
    <row r="58" spans="3:9">
      <c r="C58" t="s">
        <v>120</v>
      </c>
      <c r="E58" t="s">
        <v>121</v>
      </c>
      <c r="F58" s="13">
        <v>28.4</v>
      </c>
      <c r="G58">
        <f t="shared" si="1"/>
        <v>46</v>
      </c>
      <c r="H58" s="14">
        <f t="shared" si="0"/>
        <v>0</v>
      </c>
      <c r="I58" s="15" t="str">
        <f>IF(OR(F58&lt;20,F58&gt;50),"CHECK","-")</f>
        <v>-</v>
      </c>
    </row>
    <row r="59" spans="3:9">
      <c r="C59" t="s">
        <v>122</v>
      </c>
      <c r="E59" t="s">
        <v>123</v>
      </c>
      <c r="F59" s="13">
        <v>21.75</v>
      </c>
      <c r="G59">
        <f t="shared" si="1"/>
        <v>47</v>
      </c>
      <c r="H59" s="14">
        <f t="shared" si="0"/>
        <v>0</v>
      </c>
      <c r="I59" s="15" t="str">
        <f>IF(OR(F59&lt;10,F59&gt;30),"CHECK","-")</f>
        <v>-</v>
      </c>
    </row>
    <row r="60" spans="3:9">
      <c r="C60" t="s">
        <v>124</v>
      </c>
      <c r="E60" t="s">
        <v>125</v>
      </c>
      <c r="F60" s="13">
        <v>10.53</v>
      </c>
      <c r="G60">
        <f t="shared" si="1"/>
        <v>48</v>
      </c>
      <c r="H60" s="14">
        <f t="shared" si="0"/>
        <v>0</v>
      </c>
      <c r="I60" s="15" t="str">
        <f>IF(OR(F60&lt;10,F60&gt;20),"CHECK","-")</f>
        <v>-</v>
      </c>
    </row>
    <row r="61" spans="3:9">
      <c r="C61" t="s">
        <v>126</v>
      </c>
      <c r="E61" t="s">
        <v>127</v>
      </c>
      <c r="F61" s="13">
        <v>14.55</v>
      </c>
      <c r="G61">
        <f t="shared" si="1"/>
        <v>49</v>
      </c>
      <c r="H61" s="14">
        <f t="shared" si="0"/>
        <v>0</v>
      </c>
      <c r="I61" s="15" t="str">
        <f>IF(OR(F61&lt;10,F61&gt;30),"CHECK","-")</f>
        <v>-</v>
      </c>
    </row>
    <row r="62" spans="3:9">
      <c r="C62" t="s">
        <v>128</v>
      </c>
      <c r="E62" t="s">
        <v>129</v>
      </c>
      <c r="F62" s="13">
        <v>54.73</v>
      </c>
      <c r="G62">
        <f t="shared" si="1"/>
        <v>50</v>
      </c>
      <c r="H62" s="14">
        <f t="shared" si="0"/>
        <v>0</v>
      </c>
      <c r="I62" s="15" t="str">
        <f>IF(OR(F62&lt;30,F62&gt;70),"CHECK","-")</f>
        <v>-</v>
      </c>
    </row>
    <row r="63" spans="3:9">
      <c r="C63" t="s">
        <v>130</v>
      </c>
      <c r="E63" t="s">
        <v>131</v>
      </c>
      <c r="F63" s="13">
        <v>55.26</v>
      </c>
      <c r="G63">
        <f t="shared" si="1"/>
        <v>51</v>
      </c>
      <c r="H63" s="14">
        <f t="shared" si="0"/>
        <v>0</v>
      </c>
      <c r="I63" s="15" t="str">
        <f>IF(OR(F63&lt;88,F63&gt;130),"CHECK","-")</f>
        <v>CHECK</v>
      </c>
    </row>
    <row r="64" spans="3:9">
      <c r="C64" t="s">
        <v>132</v>
      </c>
      <c r="E64" t="s">
        <v>133</v>
      </c>
      <c r="F64" s="13">
        <v>32.11</v>
      </c>
      <c r="G64">
        <f t="shared" si="1"/>
        <v>52</v>
      </c>
      <c r="H64" s="14">
        <f t="shared" si="0"/>
        <v>0</v>
      </c>
      <c r="I64" s="15" t="str">
        <f>IF(OR(F64&lt;20,F64&gt;75),"CHECK","-")</f>
        <v>-</v>
      </c>
    </row>
    <row r="65" spans="3:9">
      <c r="C65" t="s">
        <v>134</v>
      </c>
      <c r="E65" t="s">
        <v>135</v>
      </c>
      <c r="F65" s="13">
        <v>15.51</v>
      </c>
      <c r="G65">
        <f t="shared" si="1"/>
        <v>53</v>
      </c>
      <c r="H65" s="14">
        <f t="shared" si="0"/>
        <v>0</v>
      </c>
      <c r="I65" s="15" t="str">
        <f>IF(OR(F65&lt;10,F65&gt;25),"CHECK","-")</f>
        <v>-</v>
      </c>
    </row>
    <row r="66" spans="3:9">
      <c r="C66" t="s">
        <v>136</v>
      </c>
      <c r="E66" t="s">
        <v>137</v>
      </c>
      <c r="F66" s="13">
        <v>18.77</v>
      </c>
      <c r="G66">
        <f t="shared" si="1"/>
        <v>54</v>
      </c>
      <c r="H66" s="14">
        <f t="shared" si="0"/>
        <v>0</v>
      </c>
      <c r="I66" s="15" t="str">
        <f>IF(OR(F66&lt;15,F66&gt;40),"CHECK","-")</f>
        <v>-</v>
      </c>
    </row>
    <row r="67" spans="3:9">
      <c r="C67" t="s">
        <v>138</v>
      </c>
      <c r="E67" t="s">
        <v>139</v>
      </c>
      <c r="F67" s="13">
        <v>444.21</v>
      </c>
      <c r="G67">
        <f t="shared" si="1"/>
        <v>55</v>
      </c>
      <c r="H67" s="14">
        <f t="shared" si="0"/>
        <v>0</v>
      </c>
      <c r="I67" s="15" t="str">
        <f>IF(OR(F67&lt;225,F67&gt;650),"CHECK","-")</f>
        <v>-</v>
      </c>
    </row>
    <row r="68" spans="3:9">
      <c r="C68" t="s">
        <v>140</v>
      </c>
      <c r="E68" t="s">
        <v>141</v>
      </c>
      <c r="F68" s="13">
        <v>17.399999999999999</v>
      </c>
      <c r="G68">
        <f t="shared" si="1"/>
        <v>56</v>
      </c>
      <c r="H68" s="14">
        <f t="shared" si="0"/>
        <v>0</v>
      </c>
      <c r="I68" s="15" t="str">
        <f>IF(OR(F68&lt;9.5,F68&gt;20),"CHECK","-")</f>
        <v>-</v>
      </c>
    </row>
    <row r="69" spans="3:9">
      <c r="C69" t="s">
        <v>142</v>
      </c>
      <c r="E69" t="s">
        <v>143</v>
      </c>
      <c r="F69" s="13">
        <v>40.26</v>
      </c>
      <c r="G69">
        <f t="shared" si="1"/>
        <v>57</v>
      </c>
      <c r="H69" s="14">
        <f t="shared" si="0"/>
        <v>0</v>
      </c>
      <c r="I69" s="15" t="str">
        <f>IF(OR(F69&lt;25,F69&gt;67),"CHECK","-")</f>
        <v>-</v>
      </c>
    </row>
    <row r="70" spans="3:9">
      <c r="C70" t="s">
        <v>144</v>
      </c>
      <c r="E70" t="s">
        <v>145</v>
      </c>
      <c r="F70" s="13">
        <v>9.6999999999999993</v>
      </c>
      <c r="G70">
        <f t="shared" si="1"/>
        <v>58</v>
      </c>
      <c r="H70" s="14">
        <f t="shared" si="0"/>
        <v>0</v>
      </c>
      <c r="I70" s="15" t="str">
        <f>IF(OR(F70&lt;9,F70&gt;20),"CHECK","-")</f>
        <v>-</v>
      </c>
    </row>
    <row r="71" spans="3:9">
      <c r="C71" t="s">
        <v>146</v>
      </c>
      <c r="E71" t="s">
        <v>147</v>
      </c>
      <c r="F71" s="13">
        <v>368.08</v>
      </c>
      <c r="G71">
        <f t="shared" si="1"/>
        <v>59</v>
      </c>
      <c r="H71" s="14">
        <f t="shared" si="0"/>
        <v>0</v>
      </c>
      <c r="I71" s="15" t="str">
        <f>IF(OR(F71&lt;275,F71&gt;650),"CHECK","-")</f>
        <v>-</v>
      </c>
    </row>
    <row r="72" spans="3:9">
      <c r="C72" t="s">
        <v>148</v>
      </c>
      <c r="E72" t="s">
        <v>149</v>
      </c>
      <c r="F72" s="13">
        <v>41.74</v>
      </c>
      <c r="G72">
        <f t="shared" si="1"/>
        <v>60</v>
      </c>
      <c r="H72" s="14">
        <f t="shared" si="0"/>
        <v>0</v>
      </c>
      <c r="I72" s="15" t="str">
        <f>IF(OR(F72&lt;30,F72&gt;100),"CHECK","-")</f>
        <v>-</v>
      </c>
    </row>
    <row r="73" spans="3:9">
      <c r="C73" t="s">
        <v>150</v>
      </c>
      <c r="E73" t="s">
        <v>151</v>
      </c>
      <c r="F73" s="13">
        <v>19.62</v>
      </c>
      <c r="G73">
        <f t="shared" si="1"/>
        <v>61</v>
      </c>
      <c r="H73" s="14">
        <f t="shared" si="0"/>
        <v>0</v>
      </c>
      <c r="I73" s="15" t="str">
        <f>IF(OR(F73&lt;14,F73&gt;50),"CHECK","-")</f>
        <v>-</v>
      </c>
    </row>
    <row r="74" spans="3:9">
      <c r="C74" t="s">
        <v>152</v>
      </c>
      <c r="E74" t="s">
        <v>153</v>
      </c>
      <c r="F74" s="13">
        <v>41.94</v>
      </c>
      <c r="G74">
        <f t="shared" si="1"/>
        <v>62</v>
      </c>
      <c r="H74" s="14">
        <f t="shared" si="0"/>
        <v>0</v>
      </c>
      <c r="I74" s="15" t="str">
        <f>IF(OR(F74&lt;44,F74&gt;125),"CHECK","-")</f>
        <v>CHECK</v>
      </c>
    </row>
    <row r="75" spans="3:9">
      <c r="C75" t="s">
        <v>154</v>
      </c>
      <c r="E75" t="s">
        <v>155</v>
      </c>
      <c r="F75" s="13">
        <v>32.43</v>
      </c>
      <c r="G75">
        <f t="shared" si="1"/>
        <v>63</v>
      </c>
      <c r="H75" s="14">
        <f t="shared" si="0"/>
        <v>0</v>
      </c>
      <c r="I75" s="15" t="str">
        <f>IF(OR(F75&lt;20,F75&gt;80),"CHECK","-")</f>
        <v>-</v>
      </c>
    </row>
    <row r="76" spans="3:9">
      <c r="C76" t="s">
        <v>156</v>
      </c>
      <c r="E76" t="s">
        <v>157</v>
      </c>
      <c r="F76" s="13">
        <v>35.6</v>
      </c>
      <c r="G76">
        <f t="shared" si="1"/>
        <v>64</v>
      </c>
      <c r="H76" s="14">
        <f t="shared" si="0"/>
        <v>0</v>
      </c>
      <c r="I76" s="15" t="str">
        <f>IF(OR(F76&lt;25,F76&gt;70),"CHECK","-")</f>
        <v>-</v>
      </c>
    </row>
    <row r="77" spans="3:9">
      <c r="C77" t="s">
        <v>158</v>
      </c>
      <c r="E77" t="s">
        <v>159</v>
      </c>
      <c r="F77" s="13">
        <v>20.6</v>
      </c>
      <c r="G77">
        <f t="shared" si="1"/>
        <v>65</v>
      </c>
      <c r="H77" s="14">
        <f t="shared" si="0"/>
        <v>0</v>
      </c>
      <c r="I77" s="15" t="str">
        <f>IF(OR(F77&lt;20,F77&gt;50),"CHECK","-")</f>
        <v>-</v>
      </c>
    </row>
    <row r="78" spans="3:9">
      <c r="C78" t="s">
        <v>160</v>
      </c>
      <c r="E78" t="s">
        <v>161</v>
      </c>
      <c r="F78" s="13">
        <v>19.309999999999999</v>
      </c>
      <c r="G78">
        <f t="shared" si="1"/>
        <v>66</v>
      </c>
      <c r="H78" s="14">
        <f t="shared" si="0"/>
        <v>0</v>
      </c>
      <c r="I78" s="15" t="str">
        <f>IF(OR(F78&lt;15,F78&gt;75),"CHECK","-")</f>
        <v>-</v>
      </c>
    </row>
    <row r="79" spans="3:9">
      <c r="C79" t="s">
        <v>162</v>
      </c>
      <c r="E79" t="s">
        <v>163</v>
      </c>
      <c r="F79" s="13">
        <v>62.45</v>
      </c>
      <c r="G79">
        <f t="shared" si="1"/>
        <v>67</v>
      </c>
      <c r="H79" s="14">
        <f t="shared" si="0"/>
        <v>0</v>
      </c>
      <c r="I79" s="15" t="str">
        <f>IF(OR(F79&lt;50,F79&gt;100),"CHECK","-")</f>
        <v>-</v>
      </c>
    </row>
    <row r="80" spans="3:9">
      <c r="C80" t="s">
        <v>164</v>
      </c>
      <c r="E80" t="s">
        <v>165</v>
      </c>
      <c r="F80" s="13">
        <v>73.56</v>
      </c>
      <c r="G80">
        <f t="shared" si="1"/>
        <v>68</v>
      </c>
      <c r="H80" s="14">
        <f t="shared" si="0"/>
        <v>0</v>
      </c>
      <c r="I80" s="15" t="str">
        <f>IF(OR(F80&lt;40,F80&gt;120),"CHECK","-")</f>
        <v>-</v>
      </c>
    </row>
    <row r="81" spans="1:9">
      <c r="C81" t="s">
        <v>166</v>
      </c>
      <c r="E81" t="s">
        <v>167</v>
      </c>
      <c r="F81" s="13">
        <v>54.21</v>
      </c>
      <c r="G81">
        <f t="shared" si="1"/>
        <v>69</v>
      </c>
      <c r="H81" s="14">
        <f t="shared" si="0"/>
        <v>0</v>
      </c>
      <c r="I81" s="15" t="str">
        <f>IF(OR(F81&lt;48,F81&gt;150),"CHECK","-")</f>
        <v>-</v>
      </c>
    </row>
    <row r="82" spans="1:9">
      <c r="C82" t="s">
        <v>168</v>
      </c>
      <c r="E82" t="s">
        <v>169</v>
      </c>
      <c r="F82" s="13">
        <v>8.1</v>
      </c>
      <c r="G82">
        <f t="shared" si="1"/>
        <v>70</v>
      </c>
      <c r="H82" s="14">
        <f t="shared" si="0"/>
        <v>0</v>
      </c>
      <c r="I82" s="15" t="str">
        <f>IF(OR(F82&lt;7.5,F82&gt;25),"CHECK","-")</f>
        <v>-</v>
      </c>
    </row>
    <row r="83" spans="1:9">
      <c r="C83" s="18" t="s">
        <v>208</v>
      </c>
      <c r="E83" s="18" t="s">
        <v>209</v>
      </c>
      <c r="F83" s="13">
        <v>87.11</v>
      </c>
      <c r="G83">
        <f t="shared" si="1"/>
        <v>71</v>
      </c>
      <c r="H83" s="14">
        <f t="shared" si="0"/>
        <v>0</v>
      </c>
      <c r="I83" s="15" t="str">
        <f>IF(OR(F83&lt;7.5,F83&gt;25),"CHECK","-")</f>
        <v>CHECK</v>
      </c>
    </row>
    <row r="84" spans="1:9" ht="13.5" thickBot="1">
      <c r="A84" s="8"/>
      <c r="B84" s="16"/>
      <c r="C84" s="8" t="s">
        <v>170</v>
      </c>
      <c r="D84" s="16"/>
      <c r="E84" s="16"/>
      <c r="F84" s="17">
        <f>SUM(F39:F83)</f>
        <v>3911.83</v>
      </c>
    </row>
    <row r="85" spans="1:9" ht="21" customHeight="1" thickTop="1">
      <c r="A85" s="12" t="s">
        <v>11</v>
      </c>
      <c r="C85" t="s">
        <v>171</v>
      </c>
      <c r="E85" t="s">
        <v>172</v>
      </c>
      <c r="F85" s="13">
        <v>1026.76</v>
      </c>
      <c r="G85">
        <f>G83+1</f>
        <v>72</v>
      </c>
      <c r="H85" s="14">
        <f>IF(F85&gt;0,,1)</f>
        <v>0</v>
      </c>
      <c r="I85" s="15" t="str">
        <f>IF(OR(F85&lt;100,F85&gt;1253),"CHECK","-")</f>
        <v>-</v>
      </c>
    </row>
    <row r="86" spans="1:9" ht="12.75" customHeight="1">
      <c r="A86" s="12" t="s">
        <v>37</v>
      </c>
      <c r="C86" t="s">
        <v>173</v>
      </c>
    </row>
    <row r="87" spans="1:9" ht="12.75" customHeight="1">
      <c r="A87" s="12" t="s">
        <v>53</v>
      </c>
    </row>
    <row r="88" spans="1:9">
      <c r="A88" s="12" t="s">
        <v>71</v>
      </c>
    </row>
    <row r="89" spans="1:9" ht="13.5" thickBot="1">
      <c r="A89" s="8" t="s">
        <v>81</v>
      </c>
      <c r="B89" s="16"/>
      <c r="C89" s="16"/>
      <c r="D89" s="16"/>
      <c r="E89" s="16"/>
      <c r="F89" s="17"/>
    </row>
    <row r="90" spans="1:9" ht="13.5" thickTop="1">
      <c r="A90" s="20"/>
      <c r="D90" s="23" t="s">
        <v>174</v>
      </c>
      <c r="E90" s="24"/>
      <c r="F90" s="25">
        <f>F85+F84+F38+F33+F27+F23+F20+F17+F15+F11+F8</f>
        <v>20880.379999999997</v>
      </c>
      <c r="H90" s="14">
        <f>SUM(H3:H89)</f>
        <v>0</v>
      </c>
    </row>
    <row r="92" spans="1:9">
      <c r="B92" s="20" t="s">
        <v>175</v>
      </c>
    </row>
    <row r="93" spans="1:9">
      <c r="B93" s="20"/>
    </row>
    <row r="94" spans="1:9">
      <c r="D94" s="24" t="s">
        <v>176</v>
      </c>
      <c r="F94" s="26" t="s">
        <v>7</v>
      </c>
    </row>
    <row r="95" spans="1:9">
      <c r="C95" s="27"/>
      <c r="D95" s="27" t="s">
        <v>11</v>
      </c>
      <c r="E95" s="28"/>
      <c r="F95" s="29">
        <f>ROUND(F85/5,2)+F8</f>
        <v>2967.65</v>
      </c>
    </row>
    <row r="96" spans="1:9">
      <c r="C96" s="12"/>
      <c r="D96" s="12" t="s">
        <v>23</v>
      </c>
      <c r="F96" s="29">
        <f>F11+0.01</f>
        <v>1299.57</v>
      </c>
    </row>
    <row r="97" spans="1:6">
      <c r="C97" s="12"/>
      <c r="D97" s="12" t="s">
        <v>29</v>
      </c>
      <c r="F97" s="29">
        <f>F15</f>
        <v>2324.5299999999997</v>
      </c>
    </row>
    <row r="98" spans="1:6">
      <c r="C98" s="12"/>
      <c r="D98" s="12" t="s">
        <v>37</v>
      </c>
      <c r="F98" s="29">
        <f>ROUND(F85/5,2)+F17</f>
        <v>333.15999999999997</v>
      </c>
    </row>
    <row r="99" spans="1:6">
      <c r="C99" s="12"/>
      <c r="D99" s="12" t="s">
        <v>41</v>
      </c>
      <c r="F99" s="29">
        <f>F20</f>
        <v>425.24</v>
      </c>
    </row>
    <row r="100" spans="1:6">
      <c r="C100" s="12"/>
      <c r="D100" s="12" t="s">
        <v>47</v>
      </c>
      <c r="F100" s="29">
        <f>F23</f>
        <v>476.63</v>
      </c>
    </row>
    <row r="101" spans="1:6">
      <c r="C101" s="12"/>
      <c r="D101" s="12" t="s">
        <v>53</v>
      </c>
      <c r="F101" s="29">
        <f>F27</f>
        <v>3640.5</v>
      </c>
    </row>
    <row r="102" spans="1:6">
      <c r="C102" s="12"/>
      <c r="D102" s="12" t="s">
        <v>53</v>
      </c>
      <c r="F102" s="29">
        <f>ROUND(F85/5,2)+F33</f>
        <v>250.07</v>
      </c>
    </row>
    <row r="103" spans="1:6">
      <c r="C103" s="12"/>
      <c r="D103" s="12" t="s">
        <v>71</v>
      </c>
      <c r="F103" s="30">
        <f>ROUND(F85/5,2)+F38</f>
        <v>5045.8500000000004</v>
      </c>
    </row>
    <row r="104" spans="1:6">
      <c r="C104" s="12"/>
      <c r="D104" s="12" t="s">
        <v>81</v>
      </c>
      <c r="F104" s="30">
        <f>ROUND(F85/5,2)+F84</f>
        <v>4117.18</v>
      </c>
    </row>
    <row r="105" spans="1:6">
      <c r="C105" s="12"/>
      <c r="F105" s="29"/>
    </row>
    <row r="106" spans="1:6">
      <c r="C106" s="12"/>
      <c r="D106" s="12" t="s">
        <v>177</v>
      </c>
      <c r="E106" s="24"/>
      <c r="F106" s="29">
        <f>SUM(F95:F105)</f>
        <v>20880.379999999997</v>
      </c>
    </row>
    <row r="107" spans="1:6">
      <c r="C107" s="12"/>
      <c r="D107" s="12"/>
      <c r="E107" s="24"/>
      <c r="F107" s="29"/>
    </row>
    <row r="108" spans="1:6">
      <c r="A108" s="12" t="s">
        <v>207</v>
      </c>
      <c r="C108" s="12"/>
      <c r="D108" s="31" t="s">
        <v>178</v>
      </c>
      <c r="F108" s="29"/>
    </row>
    <row r="109" spans="1:6">
      <c r="C109" s="22"/>
      <c r="D109" s="12"/>
      <c r="E109" s="24"/>
      <c r="F109" s="29"/>
    </row>
    <row r="110" spans="1:6">
      <c r="C110" s="12"/>
      <c r="D110" s="12"/>
      <c r="E110" s="24"/>
      <c r="F110" s="29"/>
    </row>
    <row r="111" spans="1:6">
      <c r="C111" s="12"/>
      <c r="D111" s="12"/>
      <c r="E111" s="24"/>
      <c r="F111" s="29"/>
    </row>
    <row r="112" spans="1:6">
      <c r="C112" s="12"/>
      <c r="D112" s="12"/>
      <c r="E112" s="24"/>
      <c r="F112" s="29"/>
    </row>
    <row r="113" spans="3:6">
      <c r="C113" s="12"/>
      <c r="D113" s="12"/>
      <c r="E113" s="24"/>
      <c r="F113" s="29"/>
    </row>
    <row r="114" spans="3:6">
      <c r="C114" s="12"/>
      <c r="D114" s="12"/>
      <c r="E114" s="24"/>
      <c r="F114" s="29"/>
    </row>
    <row r="115" spans="3:6">
      <c r="C115" s="12"/>
      <c r="D115" s="12"/>
      <c r="E115" s="24"/>
      <c r="F115" s="29"/>
    </row>
    <row r="116" spans="3:6">
      <c r="C116" s="12"/>
      <c r="D116" s="12"/>
      <c r="E116" s="24"/>
      <c r="F116" s="29"/>
    </row>
    <row r="117" spans="3:6">
      <c r="C117" s="12"/>
      <c r="D117" s="12"/>
      <c r="E117" s="24"/>
      <c r="F117" s="29"/>
    </row>
    <row r="118" spans="3:6">
      <c r="C118" s="12"/>
      <c r="D118" s="12"/>
      <c r="E118" s="24"/>
      <c r="F118" s="29"/>
    </row>
    <row r="119" spans="3:6">
      <c r="C119" s="12"/>
      <c r="D119" s="12"/>
      <c r="E119" s="24"/>
      <c r="F119" s="29"/>
    </row>
    <row r="120" spans="3:6">
      <c r="C120" s="12"/>
      <c r="D120" s="12"/>
      <c r="E120" s="24"/>
      <c r="F120" s="29"/>
    </row>
    <row r="121" spans="3:6">
      <c r="C121" s="12"/>
      <c r="D121" s="12"/>
      <c r="E121" s="24"/>
      <c r="F121" s="29"/>
    </row>
    <row r="122" spans="3:6">
      <c r="C122" s="12"/>
      <c r="D122" s="12"/>
      <c r="E122" s="24"/>
      <c r="F122" s="29"/>
    </row>
    <row r="123" spans="3:6">
      <c r="C123" s="12"/>
      <c r="D123" s="12"/>
      <c r="E123" s="24"/>
      <c r="F123" s="29"/>
    </row>
    <row r="124" spans="3:6">
      <c r="C124" s="12"/>
      <c r="D124" s="12"/>
      <c r="E124" s="24"/>
      <c r="F124" s="29"/>
    </row>
    <row r="125" spans="3:6">
      <c r="C125" s="12"/>
      <c r="D125" s="12"/>
      <c r="E125" s="24"/>
      <c r="F125" s="29"/>
    </row>
    <row r="126" spans="3:6">
      <c r="C126" s="12"/>
      <c r="D126" s="12"/>
      <c r="E126" s="24"/>
      <c r="F126" s="29"/>
    </row>
    <row r="127" spans="3:6">
      <c r="C127" s="12"/>
      <c r="D127" s="12"/>
      <c r="E127" s="24"/>
      <c r="F127" s="29"/>
    </row>
    <row r="128" spans="3:6">
      <c r="C128" s="12"/>
      <c r="D128" s="12"/>
      <c r="E128" s="24"/>
      <c r="F128" s="29"/>
    </row>
    <row r="129" spans="1:6">
      <c r="C129" s="12"/>
      <c r="D129" s="12"/>
      <c r="E129" s="24"/>
      <c r="F129" s="29"/>
    </row>
    <row r="130" spans="1:6">
      <c r="C130" s="12"/>
      <c r="D130" s="12"/>
      <c r="E130" s="24"/>
      <c r="F130" s="29"/>
    </row>
    <row r="131" spans="1:6">
      <c r="C131" s="12"/>
      <c r="D131" s="12"/>
      <c r="E131" s="24"/>
      <c r="F131" s="29"/>
    </row>
    <row r="132" spans="1:6">
      <c r="C132" s="12"/>
      <c r="D132" s="12"/>
      <c r="E132" s="24"/>
      <c r="F132" s="29"/>
    </row>
    <row r="133" spans="1:6">
      <c r="C133" s="12"/>
      <c r="D133" s="12"/>
      <c r="E133" s="24"/>
      <c r="F133" s="24" t="s">
        <v>180</v>
      </c>
    </row>
    <row r="134" spans="1:6">
      <c r="A134" s="12" t="s">
        <v>181</v>
      </c>
      <c r="C134" s="12"/>
      <c r="E134" s="24"/>
      <c r="F134" s="29"/>
    </row>
    <row r="135" spans="1:6">
      <c r="C135" s="12"/>
      <c r="D135" s="12"/>
      <c r="E135" s="24"/>
    </row>
    <row r="136" spans="1:6">
      <c r="A136" s="32" t="s">
        <v>182</v>
      </c>
      <c r="D136" s="12"/>
    </row>
    <row r="137" spans="1:6">
      <c r="A137" s="33"/>
      <c r="D137" s="12"/>
    </row>
    <row r="138" spans="1:6" ht="21" customHeight="1">
      <c r="A138" s="33" t="s">
        <v>183</v>
      </c>
    </row>
    <row r="139" spans="1:6">
      <c r="A139" s="33"/>
    </row>
    <row r="140" spans="1:6" ht="14.25" customHeight="1">
      <c r="A140" s="33" t="s">
        <v>184</v>
      </c>
    </row>
    <row r="141" spans="1:6">
      <c r="A141" s="33" t="s">
        <v>185</v>
      </c>
    </row>
    <row r="142" spans="1:6">
      <c r="A142" s="33" t="s">
        <v>186</v>
      </c>
    </row>
    <row r="143" spans="1:6">
      <c r="A143" s="33" t="s">
        <v>187</v>
      </c>
    </row>
    <row r="144" spans="1:6">
      <c r="A144" s="33" t="s">
        <v>188</v>
      </c>
    </row>
    <row r="145" spans="1:1">
      <c r="A145" s="33"/>
    </row>
    <row r="146" spans="1:1" ht="12.75" customHeight="1">
      <c r="A146" s="32" t="s">
        <v>189</v>
      </c>
    </row>
    <row r="147" spans="1:1">
      <c r="A147" s="33" t="s">
        <v>190</v>
      </c>
    </row>
    <row r="148" spans="1:1">
      <c r="A148" s="33" t="s">
        <v>191</v>
      </c>
    </row>
    <row r="149" spans="1:1">
      <c r="A149" s="33" t="s">
        <v>192</v>
      </c>
    </row>
    <row r="150" spans="1:1">
      <c r="A150" s="33" t="s">
        <v>193</v>
      </c>
    </row>
    <row r="151" spans="1:1">
      <c r="A151" s="33"/>
    </row>
    <row r="152" spans="1:1" ht="17.25" customHeight="1">
      <c r="A152" s="32" t="s">
        <v>194</v>
      </c>
    </row>
    <row r="153" spans="1:1">
      <c r="A153" s="33" t="s">
        <v>195</v>
      </c>
    </row>
    <row r="154" spans="1:1">
      <c r="A154" s="33" t="s">
        <v>196</v>
      </c>
    </row>
    <row r="155" spans="1:1">
      <c r="A155" s="33" t="s">
        <v>197</v>
      </c>
    </row>
    <row r="156" spans="1:1">
      <c r="A156" s="33" t="s">
        <v>198</v>
      </c>
    </row>
    <row r="157" spans="1:1">
      <c r="A157" s="33" t="s">
        <v>199</v>
      </c>
    </row>
    <row r="158" spans="1:1">
      <c r="A158" s="33" t="s">
        <v>200</v>
      </c>
    </row>
    <row r="159" spans="1:1">
      <c r="A159" s="33"/>
    </row>
    <row r="160" spans="1:1" ht="13.5" customHeight="1">
      <c r="A160" s="32" t="s">
        <v>201</v>
      </c>
    </row>
    <row r="161" spans="1:1">
      <c r="A161" s="33" t="s">
        <v>202</v>
      </c>
    </row>
    <row r="162" spans="1:1">
      <c r="A162" s="33" t="s">
        <v>203</v>
      </c>
    </row>
    <row r="163" spans="1:1">
      <c r="A163" s="33" t="s">
        <v>204</v>
      </c>
    </row>
    <row r="164" spans="1:1">
      <c r="A164" s="33"/>
    </row>
    <row r="165" spans="1:1" ht="15" customHeight="1">
      <c r="A165" s="32" t="s">
        <v>205</v>
      </c>
    </row>
    <row r="166" spans="1:1">
      <c r="A166" s="33"/>
    </row>
    <row r="167" spans="1:1">
      <c r="A167" s="33" t="s">
        <v>206</v>
      </c>
    </row>
    <row r="168" spans="1:1">
      <c r="A168" s="33"/>
    </row>
    <row r="169" spans="1:1">
      <c r="A169" s="33"/>
    </row>
    <row r="170" spans="1:1">
      <c r="A170" s="33"/>
    </row>
    <row r="171" spans="1:1">
      <c r="A171" s="33"/>
    </row>
    <row r="172" spans="1:1">
      <c r="A172" s="33"/>
    </row>
    <row r="173" spans="1:1">
      <c r="A173" s="33"/>
    </row>
    <row r="174" spans="1:1">
      <c r="A174" s="33"/>
    </row>
    <row r="175" spans="1:1">
      <c r="A175" s="33"/>
    </row>
    <row r="176" spans="1:1">
      <c r="A176" s="33"/>
    </row>
    <row r="177" spans="1:1">
      <c r="A177" s="33"/>
    </row>
    <row r="178" spans="1:1">
      <c r="A178" s="33"/>
    </row>
    <row r="179" spans="1:1">
      <c r="A179" s="33"/>
    </row>
    <row r="180" spans="1:1">
      <c r="A180" s="33"/>
    </row>
    <row r="181" spans="1:1">
      <c r="A181" s="33"/>
    </row>
    <row r="182" spans="1:1">
      <c r="A182" s="33"/>
    </row>
    <row r="183" spans="1:1">
      <c r="A183" s="33"/>
    </row>
    <row r="184" spans="1:1">
      <c r="A184" s="33"/>
    </row>
    <row r="185" spans="1:1">
      <c r="A185" s="33"/>
    </row>
    <row r="186" spans="1:1">
      <c r="A186" s="33"/>
    </row>
    <row r="187" spans="1:1">
      <c r="A187" s="33"/>
    </row>
    <row r="188" spans="1:1">
      <c r="A188" s="33"/>
    </row>
    <row r="189" spans="1:1">
      <c r="A189" s="33"/>
    </row>
    <row r="190" spans="1:1">
      <c r="A190" s="33"/>
    </row>
    <row r="191" spans="1:1">
      <c r="A191" s="33"/>
    </row>
    <row r="192" spans="1:1">
      <c r="A192" s="33"/>
    </row>
    <row r="193" spans="1:1">
      <c r="A193" s="33"/>
    </row>
    <row r="194" spans="1:1">
      <c r="A194" s="33"/>
    </row>
    <row r="195" spans="1:1">
      <c r="A195" s="33"/>
    </row>
    <row r="196" spans="1:1">
      <c r="A196" s="33"/>
    </row>
    <row r="197" spans="1:1">
      <c r="A197" s="33"/>
    </row>
    <row r="198" spans="1:1">
      <c r="A198" s="33"/>
    </row>
    <row r="199" spans="1:1">
      <c r="A199" s="33"/>
    </row>
    <row r="200" spans="1:1">
      <c r="A200" s="33"/>
    </row>
    <row r="201" spans="1:1">
      <c r="A201" s="33"/>
    </row>
    <row r="202" spans="1:1">
      <c r="A202" s="33"/>
    </row>
    <row r="203" spans="1:1">
      <c r="A203" s="33"/>
    </row>
    <row r="204" spans="1:1">
      <c r="A204" s="33"/>
    </row>
    <row r="205" spans="1:1">
      <c r="A205" s="33"/>
    </row>
    <row r="206" spans="1:1">
      <c r="A206" s="33"/>
    </row>
    <row r="207" spans="1:1">
      <c r="A207" s="33"/>
    </row>
    <row r="208" spans="1:1">
      <c r="A208" s="33"/>
    </row>
    <row r="209" spans="1:1">
      <c r="A209" s="33"/>
    </row>
    <row r="210" spans="1:1">
      <c r="A210" s="33"/>
    </row>
    <row r="211" spans="1:1">
      <c r="A211" s="33"/>
    </row>
    <row r="212" spans="1:1">
      <c r="A212" s="33"/>
    </row>
    <row r="213" spans="1:1">
      <c r="A213" s="33"/>
    </row>
    <row r="214" spans="1:1">
      <c r="A214" s="33"/>
    </row>
    <row r="215" spans="1:1">
      <c r="A215" s="33"/>
    </row>
    <row r="216" spans="1:1">
      <c r="A216" s="33"/>
    </row>
    <row r="217" spans="1:1">
      <c r="A217" s="33"/>
    </row>
    <row r="218" spans="1:1">
      <c r="A218" s="33"/>
    </row>
    <row r="219" spans="1:1">
      <c r="A219" s="33"/>
    </row>
    <row r="220" spans="1:1">
      <c r="A220" s="33"/>
    </row>
    <row r="221" spans="1:1">
      <c r="A221" s="33"/>
    </row>
    <row r="222" spans="1:1">
      <c r="A222" s="33"/>
    </row>
    <row r="223" spans="1:1">
      <c r="A223" s="33"/>
    </row>
    <row r="224" spans="1:1">
      <c r="A224" s="33"/>
    </row>
    <row r="225" spans="1:1">
      <c r="A225" s="33"/>
    </row>
    <row r="226" spans="1:1">
      <c r="A226" s="33"/>
    </row>
    <row r="227" spans="1:1">
      <c r="A227" s="33"/>
    </row>
    <row r="228" spans="1:1">
      <c r="A228" s="33"/>
    </row>
    <row r="229" spans="1:1">
      <c r="A229" s="33"/>
    </row>
    <row r="230" spans="1:1">
      <c r="A230" s="33"/>
    </row>
    <row r="231" spans="1:1">
      <c r="A231" s="33"/>
    </row>
    <row r="232" spans="1:1">
      <c r="A232" s="33"/>
    </row>
    <row r="233" spans="1:1">
      <c r="A233" s="33"/>
    </row>
    <row r="234" spans="1:1">
      <c r="A234" s="33"/>
    </row>
    <row r="235" spans="1:1">
      <c r="A235" s="33"/>
    </row>
    <row r="236" spans="1:1">
      <c r="A236" s="33"/>
    </row>
    <row r="237" spans="1:1">
      <c r="A237" s="33"/>
    </row>
    <row r="238" spans="1:1">
      <c r="A238" s="33"/>
    </row>
    <row r="239" spans="1:1">
      <c r="A239" s="33"/>
    </row>
    <row r="240" spans="1:1">
      <c r="A240" s="33"/>
    </row>
    <row r="241" spans="1:1">
      <c r="A241" s="33"/>
    </row>
    <row r="242" spans="1:1">
      <c r="A242" s="33"/>
    </row>
    <row r="243" spans="1:1">
      <c r="A243" s="33"/>
    </row>
    <row r="244" spans="1:1">
      <c r="A244" s="33"/>
    </row>
    <row r="245" spans="1:1">
      <c r="A245" s="33"/>
    </row>
    <row r="246" spans="1:1">
      <c r="A246" s="33"/>
    </row>
    <row r="247" spans="1:1">
      <c r="A247" s="33"/>
    </row>
    <row r="248" spans="1:1">
      <c r="A248" s="33"/>
    </row>
    <row r="249" spans="1:1">
      <c r="A249" s="33"/>
    </row>
    <row r="250" spans="1:1">
      <c r="A250" s="33"/>
    </row>
    <row r="251" spans="1:1">
      <c r="A251" s="33"/>
    </row>
    <row r="252" spans="1:1">
      <c r="A252" s="33"/>
    </row>
    <row r="253" spans="1:1">
      <c r="A253" s="33"/>
    </row>
    <row r="254" spans="1:1">
      <c r="A254" s="33"/>
    </row>
    <row r="255" spans="1:1">
      <c r="A255" s="33"/>
    </row>
    <row r="256" spans="1:1">
      <c r="A256" s="33"/>
    </row>
    <row r="257" spans="1:1">
      <c r="A257" s="33"/>
    </row>
    <row r="258" spans="1:1">
      <c r="A258" s="33"/>
    </row>
    <row r="259" spans="1:1">
      <c r="A259" s="33"/>
    </row>
    <row r="260" spans="1:1">
      <c r="A260" s="33"/>
    </row>
    <row r="261" spans="1:1">
      <c r="A261" s="33"/>
    </row>
    <row r="262" spans="1:1">
      <c r="A262" s="33"/>
    </row>
    <row r="263" spans="1:1">
      <c r="A263" s="33"/>
    </row>
    <row r="264" spans="1:1">
      <c r="A264" s="33"/>
    </row>
    <row r="265" spans="1:1">
      <c r="A265" s="33"/>
    </row>
    <row r="266" spans="1:1">
      <c r="A266" s="33"/>
    </row>
    <row r="267" spans="1:1">
      <c r="A267" s="33"/>
    </row>
    <row r="268" spans="1:1">
      <c r="A268" s="33"/>
    </row>
    <row r="269" spans="1:1">
      <c r="A269" s="33"/>
    </row>
    <row r="270" spans="1:1">
      <c r="A270" s="33"/>
    </row>
    <row r="271" spans="1:1">
      <c r="A271" s="33"/>
    </row>
    <row r="272" spans="1:1">
      <c r="A272" s="33"/>
    </row>
    <row r="273" spans="1:1">
      <c r="A273" s="33"/>
    </row>
    <row r="274" spans="1:1">
      <c r="A274" s="33"/>
    </row>
    <row r="275" spans="1:1">
      <c r="A275" s="33"/>
    </row>
    <row r="276" spans="1:1">
      <c r="A276" s="33"/>
    </row>
    <row r="277" spans="1:1">
      <c r="A277" s="33"/>
    </row>
    <row r="278" spans="1:1">
      <c r="A278" s="33"/>
    </row>
    <row r="279" spans="1:1">
      <c r="A279" s="33"/>
    </row>
    <row r="280" spans="1:1">
      <c r="A280" s="33"/>
    </row>
    <row r="281" spans="1:1">
      <c r="A281" s="33"/>
    </row>
    <row r="282" spans="1:1">
      <c r="A282" s="33"/>
    </row>
    <row r="283" spans="1:1">
      <c r="A283" s="33"/>
    </row>
    <row r="284" spans="1:1">
      <c r="A284" s="33"/>
    </row>
    <row r="285" spans="1:1">
      <c r="A285" s="33"/>
    </row>
    <row r="286" spans="1:1">
      <c r="A286" s="33"/>
    </row>
    <row r="287" spans="1:1">
      <c r="A287" s="33"/>
    </row>
    <row r="288" spans="1:1">
      <c r="A288" s="33"/>
    </row>
    <row r="289" spans="1:1">
      <c r="A289" s="33"/>
    </row>
    <row r="290" spans="1:1">
      <c r="A290" s="33"/>
    </row>
    <row r="291" spans="1:1">
      <c r="A291" s="33"/>
    </row>
    <row r="292" spans="1:1">
      <c r="A292" s="33"/>
    </row>
    <row r="293" spans="1:1">
      <c r="A293" s="33"/>
    </row>
    <row r="294" spans="1:1">
      <c r="A294" s="33"/>
    </row>
    <row r="295" spans="1:1">
      <c r="A295" s="33"/>
    </row>
    <row r="296" spans="1:1">
      <c r="A296" s="33"/>
    </row>
    <row r="297" spans="1:1">
      <c r="A297" s="33"/>
    </row>
    <row r="298" spans="1:1">
      <c r="A298" s="33"/>
    </row>
    <row r="299" spans="1:1">
      <c r="A299" s="33"/>
    </row>
    <row r="300" spans="1:1">
      <c r="A300" s="33"/>
    </row>
    <row r="301" spans="1:1">
      <c r="A301" s="33"/>
    </row>
    <row r="302" spans="1:1">
      <c r="A302" s="33"/>
    </row>
    <row r="303" spans="1:1">
      <c r="A303" s="33"/>
    </row>
    <row r="304" spans="1:1">
      <c r="A304" s="33"/>
    </row>
    <row r="305" spans="1:1">
      <c r="A305" s="33"/>
    </row>
    <row r="306" spans="1:1">
      <c r="A306" s="33"/>
    </row>
    <row r="307" spans="1:1">
      <c r="A307" s="33"/>
    </row>
    <row r="308" spans="1:1">
      <c r="A308" s="33"/>
    </row>
    <row r="309" spans="1:1">
      <c r="A309" s="33"/>
    </row>
    <row r="310" spans="1:1">
      <c r="A310" s="33"/>
    </row>
    <row r="311" spans="1:1">
      <c r="A311" s="33"/>
    </row>
    <row r="312" spans="1:1">
      <c r="A312" s="33"/>
    </row>
    <row r="313" spans="1:1">
      <c r="A313" s="33"/>
    </row>
    <row r="314" spans="1:1">
      <c r="A314" s="33"/>
    </row>
    <row r="315" spans="1:1">
      <c r="A315" s="33"/>
    </row>
    <row r="316" spans="1:1">
      <c r="A316" s="33"/>
    </row>
    <row r="317" spans="1:1">
      <c r="A317" s="33"/>
    </row>
    <row r="318" spans="1:1">
      <c r="A318" s="33"/>
    </row>
    <row r="319" spans="1:1">
      <c r="A319" s="33"/>
    </row>
    <row r="320" spans="1:1">
      <c r="A320" s="33"/>
    </row>
    <row r="321" spans="1:1">
      <c r="A321" s="33"/>
    </row>
    <row r="322" spans="1:1">
      <c r="A322" s="33"/>
    </row>
    <row r="323" spans="1:1">
      <c r="A323" s="33"/>
    </row>
    <row r="324" spans="1:1">
      <c r="A324" s="33"/>
    </row>
    <row r="325" spans="1:1">
      <c r="A325" s="33"/>
    </row>
    <row r="326" spans="1:1">
      <c r="A326" s="33"/>
    </row>
    <row r="327" spans="1:1">
      <c r="A327" s="33"/>
    </row>
    <row r="328" spans="1:1">
      <c r="A328" s="33"/>
    </row>
    <row r="329" spans="1:1">
      <c r="A329" s="33"/>
    </row>
    <row r="330" spans="1:1">
      <c r="A330" s="33"/>
    </row>
    <row r="331" spans="1:1">
      <c r="A331" s="33"/>
    </row>
    <row r="332" spans="1:1">
      <c r="A332" s="33"/>
    </row>
    <row r="333" spans="1:1">
      <c r="A333" s="33"/>
    </row>
  </sheetData>
  <pageMargins left="0.57999999999999996" right="0.27" top="1.32" bottom="0.44" header="0.28999999999999998" footer="0.25"/>
  <pageSetup orientation="portrait" horizontalDpi="4294967292" r:id="rId1"/>
  <headerFooter alignWithMargins="0">
    <oddHeader>&amp;C&amp;"Arial,Bold"&amp;12&amp;F - &amp;A</oddHeader>
    <oddFooter>&amp;LPage &amp;P&amp;C73 ACCOUNTS UPDATED &amp;D&amp;R(HOLE PUNCH SET AT 7)</oddFooter>
  </headerFooter>
  <rowBreaks count="2" manualBreakCount="2">
    <brk id="38" max="16383" man="1"/>
    <brk id="84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M333"/>
  <sheetViews>
    <sheetView topLeftCell="A16" zoomScaleNormal="100" workbookViewId="0">
      <selection activeCell="F24" sqref="F24"/>
    </sheetView>
  </sheetViews>
  <sheetFormatPr defaultRowHeight="12.75"/>
  <cols>
    <col min="1" max="1" width="17.42578125" style="12" customWidth="1"/>
    <col min="2" max="2" width="5.85546875" customWidth="1"/>
    <col min="3" max="3" width="38" customWidth="1"/>
    <col min="4" max="4" width="6.7109375" customWidth="1"/>
    <col min="5" max="5" width="11.28515625" customWidth="1"/>
    <col min="6" max="6" width="14.28515625" style="3" customWidth="1"/>
    <col min="7" max="7" width="4.42578125" customWidth="1"/>
    <col min="8" max="8" width="10.5703125" style="14" customWidth="1"/>
    <col min="9" max="9" width="15" style="15" customWidth="1"/>
    <col min="10" max="13" width="9.140625" style="7" customWidth="1"/>
  </cols>
  <sheetData>
    <row r="1" spans="1:9">
      <c r="A1" s="1" t="s">
        <v>0</v>
      </c>
      <c r="B1" s="2"/>
      <c r="C1" s="2"/>
      <c r="G1" s="4" t="s">
        <v>1</v>
      </c>
      <c r="H1" s="5" t="s">
        <v>2</v>
      </c>
      <c r="I1" s="6" t="s">
        <v>3</v>
      </c>
    </row>
    <row r="2" spans="1:9" ht="13.5" thickBot="1">
      <c r="A2" s="8" t="s">
        <v>4</v>
      </c>
      <c r="B2" s="8"/>
      <c r="C2" s="8" t="s">
        <v>5</v>
      </c>
      <c r="D2" s="8"/>
      <c r="E2" s="9" t="s">
        <v>6</v>
      </c>
      <c r="F2" s="10" t="s">
        <v>7</v>
      </c>
      <c r="G2" s="11" t="s">
        <v>8</v>
      </c>
      <c r="H2" s="5" t="s">
        <v>9</v>
      </c>
      <c r="I2" s="6" t="s">
        <v>10</v>
      </c>
    </row>
    <row r="3" spans="1:9" ht="21" customHeight="1" thickTop="1">
      <c r="A3" s="12" t="s">
        <v>11</v>
      </c>
      <c r="C3" t="s">
        <v>12</v>
      </c>
      <c r="E3" t="s">
        <v>13</v>
      </c>
      <c r="F3" s="13">
        <v>2338.19</v>
      </c>
      <c r="G3">
        <v>1</v>
      </c>
      <c r="H3" s="14">
        <f>IF(F3&gt;0,,1)</f>
        <v>0</v>
      </c>
      <c r="I3" s="15" t="str">
        <f>IF(OR(F3&lt;300,F3&gt;2850),"CHECK","-")</f>
        <v>-</v>
      </c>
    </row>
    <row r="4" spans="1:9">
      <c r="C4" t="s">
        <v>14</v>
      </c>
      <c r="E4" t="s">
        <v>15</v>
      </c>
      <c r="F4" s="13">
        <v>40.270000000000003</v>
      </c>
      <c r="G4">
        <f>G3+1</f>
        <v>2</v>
      </c>
      <c r="H4" s="14">
        <f>IF(F4&gt;0,,1)</f>
        <v>0</v>
      </c>
      <c r="I4" s="15" t="str">
        <f>IF(OR(F4&lt;5,F4&gt;30),"CHECK","-")</f>
        <v>CHECK</v>
      </c>
    </row>
    <row r="5" spans="1:9">
      <c r="C5" t="s">
        <v>16</v>
      </c>
      <c r="E5" t="s">
        <v>17</v>
      </c>
      <c r="F5" s="13">
        <v>9.23</v>
      </c>
      <c r="G5">
        <v>3</v>
      </c>
      <c r="H5" s="14">
        <f>IF(F5&gt;0,,1)</f>
        <v>0</v>
      </c>
      <c r="I5" s="15" t="str">
        <f>IF(OR(F5&lt;5,F5&gt;15),"CHECK","-")</f>
        <v>-</v>
      </c>
    </row>
    <row r="6" spans="1:9">
      <c r="C6" t="s">
        <v>18</v>
      </c>
      <c r="E6" t="s">
        <v>19</v>
      </c>
      <c r="F6" s="13">
        <v>8.1</v>
      </c>
      <c r="G6">
        <f>G5+1</f>
        <v>4</v>
      </c>
      <c r="H6" s="14">
        <f>IF(F6&gt;0,,1)</f>
        <v>0</v>
      </c>
      <c r="I6" s="15" t="str">
        <f>IF(OR(F6&lt;5,F6&gt;15),"CHECK","-")</f>
        <v>-</v>
      </c>
    </row>
    <row r="7" spans="1:9">
      <c r="C7" t="s">
        <v>20</v>
      </c>
      <c r="E7" t="s">
        <v>21</v>
      </c>
      <c r="F7" s="13">
        <v>10.26</v>
      </c>
      <c r="G7">
        <f>G6+1</f>
        <v>5</v>
      </c>
      <c r="H7" s="14">
        <f>IF(F7&gt;0,,1)</f>
        <v>0</v>
      </c>
      <c r="I7" s="15" t="str">
        <f>IF(OR(F7&lt;5,F7&gt;15),"CHECK","-")</f>
        <v>-</v>
      </c>
    </row>
    <row r="8" spans="1:9" ht="13.5" customHeight="1" thickBot="1">
      <c r="A8" s="8"/>
      <c r="B8" s="16"/>
      <c r="C8" s="8" t="s">
        <v>22</v>
      </c>
      <c r="D8" s="16"/>
      <c r="E8" s="16"/>
      <c r="F8" s="17">
        <f>SUM(F3:F7)</f>
        <v>2406.0500000000002</v>
      </c>
    </row>
    <row r="9" spans="1:9" ht="21" customHeight="1" thickTop="1">
      <c r="A9" s="12" t="s">
        <v>23</v>
      </c>
      <c r="C9" t="s">
        <v>24</v>
      </c>
      <c r="E9" t="s">
        <v>25</v>
      </c>
      <c r="F9" s="13">
        <v>1239.25</v>
      </c>
      <c r="G9">
        <v>6</v>
      </c>
      <c r="H9" s="14">
        <f>IF(F9&gt;0,,1)</f>
        <v>0</v>
      </c>
      <c r="I9" s="15" t="str">
        <f>IF(OR(F9&lt;15,F9&gt;1600),"CHECK","-")</f>
        <v>-</v>
      </c>
    </row>
    <row r="10" spans="1:9" ht="21" customHeight="1">
      <c r="C10" t="s">
        <v>26</v>
      </c>
      <c r="E10" t="s">
        <v>27</v>
      </c>
      <c r="F10" s="13">
        <v>8.98</v>
      </c>
      <c r="G10">
        <v>7</v>
      </c>
      <c r="H10" s="14">
        <f>IF(F10&gt;0,,1)</f>
        <v>0</v>
      </c>
      <c r="I10" s="15" t="str">
        <f>IF(OR(F10&lt;9,F10&gt;25),"CHECK","-")</f>
        <v>CHECK</v>
      </c>
    </row>
    <row r="11" spans="1:9" ht="13.5" customHeight="1" thickBot="1">
      <c r="A11" s="8"/>
      <c r="B11" s="16"/>
      <c r="C11" s="8" t="s">
        <v>28</v>
      </c>
      <c r="D11" s="16"/>
      <c r="E11" s="16"/>
      <c r="F11" s="17">
        <f>SUM(F9:F10)</f>
        <v>1248.23</v>
      </c>
    </row>
    <row r="12" spans="1:9" ht="13.5" thickTop="1">
      <c r="A12" s="12" t="s">
        <v>29</v>
      </c>
      <c r="C12" s="18" t="s">
        <v>30</v>
      </c>
      <c r="E12" t="s">
        <v>31</v>
      </c>
      <c r="F12" s="13">
        <v>56.25</v>
      </c>
      <c r="G12">
        <f>G10+1</f>
        <v>8</v>
      </c>
      <c r="H12" s="14">
        <f>IF(F12&gt;0,,1)</f>
        <v>0</v>
      </c>
      <c r="I12" s="15" t="str">
        <f>IF(OR(F12&lt;50,F12&gt;60),"CHECK","-")</f>
        <v>-</v>
      </c>
    </row>
    <row r="13" spans="1:9">
      <c r="C13" t="s">
        <v>32</v>
      </c>
      <c r="E13" t="s">
        <v>33</v>
      </c>
      <c r="F13" s="13">
        <v>904.28</v>
      </c>
      <c r="G13">
        <f>G12+1</f>
        <v>9</v>
      </c>
      <c r="H13" s="14">
        <f>IF(F13&gt;0,,1)</f>
        <v>0</v>
      </c>
      <c r="I13" s="15" t="str">
        <f>IF(OR(F13&lt;500,F13&gt;1200),"CHECK","-")</f>
        <v>-</v>
      </c>
    </row>
    <row r="14" spans="1:9">
      <c r="C14" t="s">
        <v>34</v>
      </c>
      <c r="E14" t="s">
        <v>35</v>
      </c>
      <c r="F14" s="13">
        <v>1250.95</v>
      </c>
      <c r="G14">
        <f>G13+1</f>
        <v>10</v>
      </c>
      <c r="H14" s="14">
        <f>IF(F14&gt;0,,1)</f>
        <v>0</v>
      </c>
      <c r="I14" s="15" t="str">
        <f>IF(OR(F14&lt;550,F14&gt;1600),"CHECK","-")</f>
        <v>-</v>
      </c>
    </row>
    <row r="15" spans="1:9" ht="13.5" thickBot="1">
      <c r="A15" s="8"/>
      <c r="B15" s="16"/>
      <c r="C15" s="8" t="s">
        <v>36</v>
      </c>
      <c r="D15" s="16"/>
      <c r="E15" s="16"/>
      <c r="F15" s="17">
        <f>SUM(F12:F14)</f>
        <v>2211.48</v>
      </c>
    </row>
    <row r="16" spans="1:9" ht="21" customHeight="1" thickTop="1">
      <c r="A16" s="12" t="s">
        <v>37</v>
      </c>
      <c r="C16" t="s">
        <v>38</v>
      </c>
      <c r="E16" t="s">
        <v>39</v>
      </c>
      <c r="F16" s="13">
        <v>136.58000000000001</v>
      </c>
      <c r="G16">
        <f>G14+1</f>
        <v>11</v>
      </c>
      <c r="H16" s="14">
        <f>IF(F16&gt;0,,1)</f>
        <v>0</v>
      </c>
      <c r="I16" s="15" t="str">
        <f>IF(OR(F16&lt;100,F16&gt;400),"CHECK","-")</f>
        <v>-</v>
      </c>
    </row>
    <row r="17" spans="1:10" ht="13.5" customHeight="1" thickBot="1">
      <c r="A17" s="8"/>
      <c r="B17" s="16"/>
      <c r="C17" s="8" t="s">
        <v>40</v>
      </c>
      <c r="D17" s="16"/>
      <c r="E17" s="16"/>
      <c r="F17" s="17">
        <f>SUM(F16)</f>
        <v>136.58000000000001</v>
      </c>
    </row>
    <row r="18" spans="1:10" ht="21" customHeight="1" thickTop="1">
      <c r="A18" s="12" t="s">
        <v>41</v>
      </c>
      <c r="C18" t="s">
        <v>42</v>
      </c>
      <c r="E18" t="s">
        <v>43</v>
      </c>
      <c r="F18" s="13">
        <v>390.7</v>
      </c>
      <c r="G18">
        <f>G16+1</f>
        <v>12</v>
      </c>
      <c r="H18" s="14">
        <f>IF(F18&gt;0,,1)</f>
        <v>0</v>
      </c>
      <c r="I18" s="15" t="str">
        <f>IF(OR(F18&lt;200,F18&gt;550),"CHECK","-")</f>
        <v>-</v>
      </c>
    </row>
    <row r="19" spans="1:10" ht="12.75" customHeight="1">
      <c r="C19" t="s">
        <v>44</v>
      </c>
      <c r="E19" t="s">
        <v>45</v>
      </c>
      <c r="F19" s="13">
        <v>8.1</v>
      </c>
      <c r="G19">
        <f>G18+1</f>
        <v>13</v>
      </c>
      <c r="H19" s="14">
        <f>IF(F19&gt;0,,1)</f>
        <v>0</v>
      </c>
      <c r="I19" s="15" t="str">
        <f>IF(OR(F19&lt;10,F19&gt;100),"CHECK","-")</f>
        <v>CHECK</v>
      </c>
    </row>
    <row r="20" spans="1:10" ht="13.5" thickBot="1">
      <c r="A20" s="8"/>
      <c r="B20" s="16"/>
      <c r="C20" s="8" t="s">
        <v>46</v>
      </c>
      <c r="D20" s="16"/>
      <c r="E20" s="16"/>
      <c r="F20" s="17">
        <f>SUM(F18:F19)</f>
        <v>398.8</v>
      </c>
    </row>
    <row r="21" spans="1:10" ht="21" customHeight="1" thickTop="1">
      <c r="A21" s="12" t="s">
        <v>47</v>
      </c>
      <c r="C21" t="s">
        <v>48</v>
      </c>
      <c r="E21" s="18" t="s">
        <v>49</v>
      </c>
      <c r="F21" s="13">
        <v>276.8</v>
      </c>
      <c r="G21">
        <v>14</v>
      </c>
      <c r="H21" s="14">
        <f>IF(F21&gt;0,,1)</f>
        <v>0</v>
      </c>
      <c r="I21" s="15" t="str">
        <f>IF(OR(F21&lt;140,F21&gt;320),"CHECK","-")</f>
        <v>-</v>
      </c>
      <c r="J21" s="19"/>
    </row>
    <row r="22" spans="1:10" ht="12.75" customHeight="1">
      <c r="C22" t="s">
        <v>50</v>
      </c>
      <c r="E22" t="s">
        <v>51</v>
      </c>
      <c r="F22" s="13">
        <v>60.67</v>
      </c>
      <c r="G22">
        <v>15</v>
      </c>
      <c r="H22" s="14">
        <f>IF(F22&gt;0,,1)</f>
        <v>0</v>
      </c>
      <c r="I22" s="15" t="str">
        <f>IF(OR(F22&lt;10,F22&gt;100),"CHECK","-")</f>
        <v>-</v>
      </c>
    </row>
    <row r="23" spans="1:10" ht="13.5" thickBot="1">
      <c r="A23" s="8"/>
      <c r="B23" s="16"/>
      <c r="C23" s="8" t="s">
        <v>52</v>
      </c>
      <c r="D23" s="16"/>
      <c r="E23" s="16"/>
      <c r="F23" s="17">
        <f>SUM(F21:F22)</f>
        <v>337.47</v>
      </c>
    </row>
    <row r="24" spans="1:10" ht="21" customHeight="1" thickTop="1">
      <c r="A24" s="12" t="s">
        <v>53</v>
      </c>
      <c r="C24" t="s">
        <v>54</v>
      </c>
      <c r="E24" t="s">
        <v>55</v>
      </c>
      <c r="F24" s="13">
        <v>3588.93</v>
      </c>
      <c r="G24">
        <v>16</v>
      </c>
      <c r="H24" s="14">
        <f>IF(F24&gt;0,,1)</f>
        <v>0</v>
      </c>
      <c r="I24" s="15" t="str">
        <f>IF(OR(F24&lt;2700,F24&gt;3400),"CHECK","-")</f>
        <v>CHECK</v>
      </c>
      <c r="J24" s="7" t="s">
        <v>56</v>
      </c>
    </row>
    <row r="25" spans="1:10" ht="12.75" customHeight="1">
      <c r="C25" t="s">
        <v>57</v>
      </c>
      <c r="E25" t="s">
        <v>58</v>
      </c>
      <c r="F25" s="13">
        <v>24.09</v>
      </c>
      <c r="G25">
        <f>G24+1</f>
        <v>17</v>
      </c>
      <c r="H25" s="14">
        <f>IF(F25&gt;0,,1)</f>
        <v>0</v>
      </c>
      <c r="I25" s="15" t="str">
        <f>IF(OR(F25&lt;5,F25&gt;35),"CHECK","-")</f>
        <v>-</v>
      </c>
      <c r="J25" s="7" t="s">
        <v>59</v>
      </c>
    </row>
    <row r="26" spans="1:10" ht="12.75" customHeight="1">
      <c r="C26" t="s">
        <v>60</v>
      </c>
      <c r="E26" t="s">
        <v>61</v>
      </c>
      <c r="F26" s="13">
        <v>27.48</v>
      </c>
      <c r="G26">
        <f>G25+1</f>
        <v>18</v>
      </c>
      <c r="H26" s="14">
        <f>IF(F26&gt;0,,1)</f>
        <v>0</v>
      </c>
      <c r="I26" s="15" t="str">
        <f>IF(OR(F26&lt;5,F26&gt;40),"CHECK","-")</f>
        <v>-</v>
      </c>
      <c r="J26" s="7" t="s">
        <v>59</v>
      </c>
    </row>
    <row r="27" spans="1:10" ht="13.5" thickBot="1">
      <c r="A27" s="8"/>
      <c r="B27" s="16"/>
      <c r="C27" s="8" t="s">
        <v>62</v>
      </c>
      <c r="D27" s="16"/>
      <c r="E27" s="16"/>
      <c r="F27" s="17">
        <f>SUM(F24:F26)</f>
        <v>3640.5</v>
      </c>
    </row>
    <row r="28" spans="1:10" ht="21" customHeight="1" thickTop="1">
      <c r="A28" s="12" t="s">
        <v>53</v>
      </c>
      <c r="C28" s="18" t="s">
        <v>63</v>
      </c>
      <c r="E28" t="s">
        <v>64</v>
      </c>
      <c r="F28" s="13">
        <v>17.399999999999999</v>
      </c>
      <c r="G28">
        <v>19</v>
      </c>
      <c r="H28" s="14">
        <f>IF(F28&gt;0,,1)</f>
        <v>0</v>
      </c>
      <c r="I28" s="15" t="str">
        <f>IF(OR(F28&lt;8.5,F28&gt;90),"CHECK","-")</f>
        <v>-</v>
      </c>
    </row>
    <row r="29" spans="1:10">
      <c r="A29" s="20"/>
      <c r="B29" s="21"/>
      <c r="C29" t="s">
        <v>65</v>
      </c>
      <c r="E29" t="s">
        <v>66</v>
      </c>
      <c r="F29" s="13">
        <v>23.65</v>
      </c>
      <c r="G29">
        <v>20</v>
      </c>
      <c r="H29" s="14">
        <f>IF(F29&gt;0,,1)</f>
        <v>0</v>
      </c>
      <c r="I29" s="15" t="str">
        <f>IF(OR(F29&lt;10,F29&gt;45),"CHECK","-")</f>
        <v>-</v>
      </c>
    </row>
    <row r="30" spans="1:10">
      <c r="A30" s="22"/>
      <c r="C30" t="s">
        <v>67</v>
      </c>
      <c r="E30" t="s">
        <v>68</v>
      </c>
      <c r="F30" s="13">
        <v>1.57</v>
      </c>
      <c r="G30">
        <f>G29+1</f>
        <v>21</v>
      </c>
      <c r="H30" s="14">
        <f>IF(F30&gt;0,,1)</f>
        <v>0</v>
      </c>
      <c r="I30" s="15" t="str">
        <f>IF(OR(F30&lt;1,F30&gt;15),"CHECK","-")</f>
        <v>-</v>
      </c>
    </row>
    <row r="31" spans="1:10">
      <c r="C31" t="s">
        <v>69</v>
      </c>
      <c r="E31" t="s">
        <v>70</v>
      </c>
      <c r="F31" s="13">
        <v>1.1399999999999999</v>
      </c>
      <c r="G31">
        <f>G30+1</f>
        <v>22</v>
      </c>
      <c r="H31" s="14">
        <f>IF(F31&gt;0,,1)</f>
        <v>0</v>
      </c>
      <c r="I31" s="15" t="str">
        <f>IF(OR(F31&lt;1,F31&gt;15),"CHECK","-")</f>
        <v>-</v>
      </c>
    </row>
    <row r="32" spans="1:10">
      <c r="A32" s="22"/>
    </row>
    <row r="33" spans="1:10" ht="13.5" thickBot="1">
      <c r="A33" s="8"/>
      <c r="B33" s="16"/>
      <c r="C33" s="8" t="s">
        <v>62</v>
      </c>
      <c r="D33" s="16"/>
      <c r="E33" s="16"/>
      <c r="F33" s="17">
        <f>SUM(F28:F31)</f>
        <v>43.76</v>
      </c>
    </row>
    <row r="34" spans="1:10" ht="21" customHeight="1" thickTop="1">
      <c r="A34" s="12" t="s">
        <v>71</v>
      </c>
      <c r="C34" s="18" t="s">
        <v>72</v>
      </c>
      <c r="E34" s="18" t="s">
        <v>73</v>
      </c>
      <c r="F34" s="13">
        <v>9.39</v>
      </c>
      <c r="G34">
        <v>23</v>
      </c>
      <c r="H34" s="14">
        <f>IF(F34&gt;0,,1)</f>
        <v>0</v>
      </c>
      <c r="I34" s="15" t="str">
        <f>IF(OR(F34&lt;8,F34&gt;10),"CHECK","-")</f>
        <v>-</v>
      </c>
      <c r="J34" s="19"/>
    </row>
    <row r="35" spans="1:10" ht="21" customHeight="1">
      <c r="C35" s="18" t="s">
        <v>74</v>
      </c>
      <c r="E35" s="18" t="s">
        <v>75</v>
      </c>
      <c r="F35" s="13">
        <v>1385.16</v>
      </c>
      <c r="G35">
        <v>24</v>
      </c>
      <c r="H35" s="14">
        <f>IF(F35&gt;0,,1)</f>
        <v>0</v>
      </c>
      <c r="I35" s="15" t="str">
        <f>IF(OR(F35&lt;1200,F35&gt;1550),"CHECK","-")</f>
        <v>-</v>
      </c>
    </row>
    <row r="36" spans="1:10" ht="12.75" customHeight="1">
      <c r="C36" t="s">
        <v>76</v>
      </c>
      <c r="E36" t="s">
        <v>77</v>
      </c>
      <c r="F36" s="13">
        <v>861.27</v>
      </c>
      <c r="G36">
        <v>25</v>
      </c>
      <c r="H36" s="14">
        <f>IF(F36&gt;0,,1)</f>
        <v>0</v>
      </c>
      <c r="I36" s="15" t="str">
        <f>IF(OR(F36&lt;1000,F36&gt;1400),"CHECK","-")</f>
        <v>CHECK</v>
      </c>
    </row>
    <row r="37" spans="1:10">
      <c r="C37" t="s">
        <v>78</v>
      </c>
      <c r="E37" t="s">
        <v>79</v>
      </c>
      <c r="F37" s="13">
        <v>2329.4899999999998</v>
      </c>
      <c r="G37">
        <v>26</v>
      </c>
      <c r="H37" s="14">
        <f>IF(F37&gt;0,,1)</f>
        <v>0</v>
      </c>
      <c r="I37" s="15" t="str">
        <f>IF(OR(F37&lt;1000,F37&gt;3000),"CHECK","-")</f>
        <v>-</v>
      </c>
    </row>
    <row r="38" spans="1:10" ht="13.5" thickBot="1">
      <c r="A38" s="8"/>
      <c r="B38" s="16"/>
      <c r="C38" s="8" t="s">
        <v>80</v>
      </c>
      <c r="D38" s="16"/>
      <c r="E38" s="16"/>
      <c r="F38" s="17">
        <f>SUM(F34:F37)</f>
        <v>4585.3099999999995</v>
      </c>
    </row>
    <row r="39" spans="1:10" ht="21" customHeight="1" thickTop="1">
      <c r="A39" s="12" t="s">
        <v>81</v>
      </c>
      <c r="C39" t="s">
        <v>82</v>
      </c>
      <c r="E39" t="s">
        <v>83</v>
      </c>
      <c r="F39" s="13">
        <v>1.1399999999999999</v>
      </c>
      <c r="G39">
        <f>G37+1</f>
        <v>27</v>
      </c>
      <c r="H39" s="14">
        <f t="shared" ref="H39:H83" si="0">IF(F39&gt;0,,1)</f>
        <v>0</v>
      </c>
      <c r="I39" s="15" t="str">
        <f>IF(OR(F39&lt;1,F39&gt;15),"CHECK","-")</f>
        <v>-</v>
      </c>
    </row>
    <row r="40" spans="1:10">
      <c r="C40" t="s">
        <v>84</v>
      </c>
      <c r="E40" t="s">
        <v>85</v>
      </c>
      <c r="F40" s="13">
        <v>88.57</v>
      </c>
      <c r="G40">
        <f t="shared" ref="G40:G83" si="1">G39+1</f>
        <v>28</v>
      </c>
      <c r="H40" s="14">
        <f t="shared" si="0"/>
        <v>0</v>
      </c>
      <c r="I40" s="15" t="str">
        <f>IF(OR(F40&lt;70,F40&gt;150),"CHECK","-")</f>
        <v>-</v>
      </c>
    </row>
    <row r="41" spans="1:10">
      <c r="C41" t="s">
        <v>86</v>
      </c>
      <c r="E41" t="s">
        <v>87</v>
      </c>
      <c r="F41" s="13">
        <v>21.53</v>
      </c>
      <c r="G41">
        <f t="shared" si="1"/>
        <v>29</v>
      </c>
      <c r="H41" s="14">
        <f t="shared" si="0"/>
        <v>0</v>
      </c>
      <c r="I41" s="15" t="str">
        <f>IF(OR(F41&lt;15,F41&gt;50),"CHECK","-")</f>
        <v>-</v>
      </c>
    </row>
    <row r="42" spans="1:10">
      <c r="C42" t="s">
        <v>88</v>
      </c>
      <c r="E42" t="s">
        <v>89</v>
      </c>
      <c r="F42" s="13">
        <v>11.16</v>
      </c>
      <c r="G42">
        <f t="shared" si="1"/>
        <v>30</v>
      </c>
      <c r="H42" s="14">
        <f t="shared" si="0"/>
        <v>0</v>
      </c>
      <c r="I42" s="15" t="str">
        <f>IF(OR(F42&lt;9,F42&gt;20),"CHECK","-")</f>
        <v>-</v>
      </c>
    </row>
    <row r="43" spans="1:10">
      <c r="C43" t="s">
        <v>90</v>
      </c>
      <c r="E43" t="s">
        <v>91</v>
      </c>
      <c r="F43" s="13">
        <v>10.33</v>
      </c>
      <c r="G43">
        <f t="shared" si="1"/>
        <v>31</v>
      </c>
      <c r="H43" s="14">
        <f t="shared" si="0"/>
        <v>0</v>
      </c>
      <c r="I43" s="15" t="str">
        <f>IF(OR(F43&lt;9,F43&gt;15),"CHECK","-")</f>
        <v>-</v>
      </c>
    </row>
    <row r="44" spans="1:10">
      <c r="C44" t="s">
        <v>92</v>
      </c>
      <c r="E44" t="s">
        <v>93</v>
      </c>
      <c r="F44" s="13">
        <v>9.48</v>
      </c>
      <c r="G44">
        <f t="shared" si="1"/>
        <v>32</v>
      </c>
      <c r="H44" s="14">
        <f t="shared" si="0"/>
        <v>0</v>
      </c>
      <c r="I44" s="15" t="str">
        <f>IF(OR(F44&lt;5,F44&gt;10),"CHECK","-")</f>
        <v>-</v>
      </c>
    </row>
    <row r="45" spans="1:10">
      <c r="C45" t="s">
        <v>94</v>
      </c>
      <c r="E45" t="s">
        <v>95</v>
      </c>
      <c r="F45" s="13">
        <v>111.1</v>
      </c>
      <c r="G45">
        <f t="shared" si="1"/>
        <v>33</v>
      </c>
      <c r="H45" s="14">
        <f t="shared" si="0"/>
        <v>0</v>
      </c>
      <c r="I45" s="15" t="str">
        <f>IF(OR(F45&lt;80,F45&gt;300),"CHECK","-")</f>
        <v>-</v>
      </c>
    </row>
    <row r="46" spans="1:10">
      <c r="C46" t="s">
        <v>96</v>
      </c>
      <c r="E46" t="s">
        <v>97</v>
      </c>
      <c r="F46" s="13">
        <v>30.94</v>
      </c>
      <c r="G46">
        <f t="shared" si="1"/>
        <v>34</v>
      </c>
      <c r="H46" s="14">
        <f t="shared" si="0"/>
        <v>0</v>
      </c>
      <c r="I46" s="15" t="str">
        <f>IF(OR(F46&lt;15,F46&gt;45),"CHECK","-")</f>
        <v>-</v>
      </c>
    </row>
    <row r="47" spans="1:10">
      <c r="C47" t="s">
        <v>98</v>
      </c>
      <c r="E47" t="s">
        <v>99</v>
      </c>
      <c r="F47" s="13">
        <v>182.69</v>
      </c>
      <c r="G47">
        <f t="shared" si="1"/>
        <v>35</v>
      </c>
      <c r="H47" s="14">
        <f t="shared" si="0"/>
        <v>0</v>
      </c>
      <c r="I47" s="15" t="str">
        <f>IF(OR(F47&lt;135,F47&gt;325),"CHECK","-")</f>
        <v>-</v>
      </c>
    </row>
    <row r="48" spans="1:10">
      <c r="C48" t="s">
        <v>100</v>
      </c>
      <c r="E48" t="s">
        <v>101</v>
      </c>
      <c r="F48" s="13">
        <v>32.96</v>
      </c>
      <c r="G48">
        <f t="shared" si="1"/>
        <v>36</v>
      </c>
      <c r="H48" s="14">
        <f t="shared" si="0"/>
        <v>0</v>
      </c>
      <c r="I48" s="15" t="str">
        <f>IF(OR(F48&lt;15,F48&gt;40),"CHECK","-")</f>
        <v>-</v>
      </c>
    </row>
    <row r="49" spans="3:9">
      <c r="C49" t="s">
        <v>102</v>
      </c>
      <c r="E49" t="s">
        <v>103</v>
      </c>
      <c r="F49" s="13">
        <v>51.35</v>
      </c>
      <c r="G49">
        <f t="shared" si="1"/>
        <v>37</v>
      </c>
      <c r="H49" s="14">
        <f t="shared" si="0"/>
        <v>0</v>
      </c>
      <c r="I49" s="15" t="str">
        <f>IF(OR(F49&lt;20,F49&gt;65),"CHECK","-")</f>
        <v>-</v>
      </c>
    </row>
    <row r="50" spans="3:9">
      <c r="C50" t="s">
        <v>104</v>
      </c>
      <c r="E50" t="s">
        <v>105</v>
      </c>
      <c r="F50" s="13">
        <v>10.01</v>
      </c>
      <c r="G50">
        <f t="shared" si="1"/>
        <v>38</v>
      </c>
      <c r="H50" s="14">
        <f t="shared" si="0"/>
        <v>0</v>
      </c>
      <c r="I50" s="15" t="str">
        <f>IF(OR(F50&lt;8,F50&gt;15),"CHECK","-")</f>
        <v>-</v>
      </c>
    </row>
    <row r="51" spans="3:9">
      <c r="C51" t="s">
        <v>106</v>
      </c>
      <c r="E51" t="s">
        <v>107</v>
      </c>
      <c r="F51" s="13">
        <v>11.91</v>
      </c>
      <c r="G51">
        <f t="shared" si="1"/>
        <v>39</v>
      </c>
      <c r="H51" s="14">
        <f t="shared" si="0"/>
        <v>0</v>
      </c>
      <c r="I51" s="15" t="str">
        <f>IF(OR(F51&lt;10,F51&gt;20),"CHECK","-")</f>
        <v>-</v>
      </c>
    </row>
    <row r="52" spans="3:9">
      <c r="C52" t="s">
        <v>108</v>
      </c>
      <c r="E52" t="s">
        <v>109</v>
      </c>
      <c r="F52" s="13">
        <v>13.61</v>
      </c>
      <c r="G52">
        <f t="shared" si="1"/>
        <v>40</v>
      </c>
      <c r="H52" s="14">
        <f t="shared" si="0"/>
        <v>0</v>
      </c>
      <c r="I52" s="15" t="str">
        <f>IF(OR(F52&lt;10,F52&gt;15),"CHECK","-")</f>
        <v>-</v>
      </c>
    </row>
    <row r="53" spans="3:9">
      <c r="C53" t="s">
        <v>110</v>
      </c>
      <c r="E53" t="s">
        <v>111</v>
      </c>
      <c r="F53" s="13">
        <v>13.94</v>
      </c>
      <c r="G53">
        <f t="shared" si="1"/>
        <v>41</v>
      </c>
      <c r="H53" s="14">
        <f t="shared" si="0"/>
        <v>0</v>
      </c>
      <c r="I53" s="15" t="str">
        <f>IF(OR(F53&lt;10,F53&gt;20),"CHECK","-")</f>
        <v>-</v>
      </c>
    </row>
    <row r="54" spans="3:9">
      <c r="C54" t="s">
        <v>112</v>
      </c>
      <c r="E54" t="s">
        <v>113</v>
      </c>
      <c r="F54" s="13">
        <v>15.73</v>
      </c>
      <c r="G54">
        <f t="shared" si="1"/>
        <v>42</v>
      </c>
      <c r="H54" s="14">
        <f t="shared" si="0"/>
        <v>0</v>
      </c>
      <c r="I54" s="15" t="str">
        <f>IF(OR(F54&lt;12,F54&gt;35),"CHECK","-")</f>
        <v>-</v>
      </c>
    </row>
    <row r="55" spans="3:9">
      <c r="C55" t="s">
        <v>114</v>
      </c>
      <c r="E55" t="s">
        <v>115</v>
      </c>
      <c r="F55" s="13">
        <v>37.39</v>
      </c>
      <c r="G55">
        <f t="shared" si="1"/>
        <v>43</v>
      </c>
      <c r="H55" s="14">
        <f t="shared" si="0"/>
        <v>0</v>
      </c>
      <c r="I55" s="15" t="str">
        <f>IF(OR(F55&lt;20,F55&gt;90),"CHECK","-")</f>
        <v>-</v>
      </c>
    </row>
    <row r="56" spans="3:9">
      <c r="C56" t="s">
        <v>116</v>
      </c>
      <c r="E56" t="s">
        <v>117</v>
      </c>
      <c r="F56" s="13">
        <v>1525.84</v>
      </c>
      <c r="G56">
        <f t="shared" si="1"/>
        <v>44</v>
      </c>
      <c r="H56" s="14">
        <f t="shared" si="0"/>
        <v>0</v>
      </c>
      <c r="I56" s="15" t="str">
        <f>IF(OR(F56&lt;1500,F56&gt;2700),"CHECK","-")</f>
        <v>-</v>
      </c>
    </row>
    <row r="57" spans="3:9">
      <c r="C57" t="s">
        <v>118</v>
      </c>
      <c r="E57" t="s">
        <v>119</v>
      </c>
      <c r="F57" s="13">
        <v>31.79</v>
      </c>
      <c r="G57">
        <f t="shared" si="1"/>
        <v>45</v>
      </c>
      <c r="H57" s="14">
        <f t="shared" si="0"/>
        <v>0</v>
      </c>
      <c r="I57" s="15" t="str">
        <f>IF(OR(F57&lt;25,F57&gt;60),"CHECK","-")</f>
        <v>-</v>
      </c>
    </row>
    <row r="58" spans="3:9">
      <c r="C58" t="s">
        <v>120</v>
      </c>
      <c r="E58" t="s">
        <v>121</v>
      </c>
      <c r="F58" s="13">
        <v>23.22</v>
      </c>
      <c r="G58">
        <f t="shared" si="1"/>
        <v>46</v>
      </c>
      <c r="H58" s="14">
        <f t="shared" si="0"/>
        <v>0</v>
      </c>
      <c r="I58" s="15" t="str">
        <f>IF(OR(F58&lt;20,F58&gt;50),"CHECK","-")</f>
        <v>-</v>
      </c>
    </row>
    <row r="59" spans="3:9">
      <c r="C59" t="s">
        <v>122</v>
      </c>
      <c r="E59" t="s">
        <v>123</v>
      </c>
      <c r="F59" s="13">
        <v>21.12</v>
      </c>
      <c r="G59">
        <f t="shared" si="1"/>
        <v>47</v>
      </c>
      <c r="H59" s="14">
        <f t="shared" si="0"/>
        <v>0</v>
      </c>
      <c r="I59" s="15" t="str">
        <f>IF(OR(F59&lt;10,F59&gt;30),"CHECK","-")</f>
        <v>-</v>
      </c>
    </row>
    <row r="60" spans="3:9">
      <c r="C60" t="s">
        <v>124</v>
      </c>
      <c r="E60" t="s">
        <v>125</v>
      </c>
      <c r="F60" s="13">
        <v>10.220000000000001</v>
      </c>
      <c r="G60">
        <f t="shared" si="1"/>
        <v>48</v>
      </c>
      <c r="H60" s="14">
        <f t="shared" si="0"/>
        <v>0</v>
      </c>
      <c r="I60" s="15" t="str">
        <f>IF(OR(F60&lt;10,F60&gt;20),"CHECK","-")</f>
        <v>-</v>
      </c>
    </row>
    <row r="61" spans="3:9">
      <c r="C61" t="s">
        <v>126</v>
      </c>
      <c r="E61" t="s">
        <v>127</v>
      </c>
      <c r="F61" s="13">
        <v>18.260000000000002</v>
      </c>
      <c r="G61">
        <f t="shared" si="1"/>
        <v>49</v>
      </c>
      <c r="H61" s="14">
        <f t="shared" si="0"/>
        <v>0</v>
      </c>
      <c r="I61" s="15" t="str">
        <f>IF(OR(F61&lt;10,F61&gt;30),"CHECK","-")</f>
        <v>-</v>
      </c>
    </row>
    <row r="62" spans="3:9">
      <c r="C62" t="s">
        <v>128</v>
      </c>
      <c r="E62" t="s">
        <v>129</v>
      </c>
      <c r="F62" s="34">
        <v>45.01</v>
      </c>
      <c r="G62">
        <f t="shared" si="1"/>
        <v>50</v>
      </c>
      <c r="H62" s="14">
        <f t="shared" si="0"/>
        <v>0</v>
      </c>
      <c r="I62" s="15" t="str">
        <f>IF(OR(F62&lt;30,F62&gt;70),"CHECK","-")</f>
        <v>-</v>
      </c>
    </row>
    <row r="63" spans="3:9">
      <c r="C63" t="s">
        <v>130</v>
      </c>
      <c r="E63" t="s">
        <v>131</v>
      </c>
      <c r="F63" s="13">
        <v>44.49</v>
      </c>
      <c r="G63">
        <f t="shared" si="1"/>
        <v>51</v>
      </c>
      <c r="H63" s="14">
        <f t="shared" si="0"/>
        <v>0</v>
      </c>
      <c r="I63" s="15" t="str">
        <f>IF(OR(F63&lt;88,F63&gt;130),"CHECK","-")</f>
        <v>CHECK</v>
      </c>
    </row>
    <row r="64" spans="3:9">
      <c r="C64" t="s">
        <v>132</v>
      </c>
      <c r="E64" t="s">
        <v>133</v>
      </c>
      <c r="F64" s="13">
        <v>34.54</v>
      </c>
      <c r="G64">
        <f t="shared" si="1"/>
        <v>52</v>
      </c>
      <c r="H64" s="14">
        <f t="shared" si="0"/>
        <v>0</v>
      </c>
      <c r="I64" s="15" t="str">
        <f>IF(OR(F64&lt;20,F64&gt;75),"CHECK","-")</f>
        <v>-</v>
      </c>
    </row>
    <row r="65" spans="3:9">
      <c r="C65" t="s">
        <v>134</v>
      </c>
      <c r="E65" t="s">
        <v>135</v>
      </c>
      <c r="F65" s="13">
        <v>17.489999999999998</v>
      </c>
      <c r="G65">
        <f t="shared" si="1"/>
        <v>53</v>
      </c>
      <c r="H65" s="14">
        <f t="shared" si="0"/>
        <v>0</v>
      </c>
      <c r="I65" s="15" t="str">
        <f>IF(OR(F65&lt;10,F65&gt;25),"CHECK","-")</f>
        <v>-</v>
      </c>
    </row>
    <row r="66" spans="3:9">
      <c r="C66" t="s">
        <v>136</v>
      </c>
      <c r="E66" t="s">
        <v>137</v>
      </c>
      <c r="F66" s="13">
        <v>20.69</v>
      </c>
      <c r="G66">
        <f t="shared" si="1"/>
        <v>54</v>
      </c>
      <c r="H66" s="14">
        <f t="shared" si="0"/>
        <v>0</v>
      </c>
      <c r="I66" s="15" t="str">
        <f>IF(OR(F66&lt;15,F66&gt;40),"CHECK","-")</f>
        <v>-</v>
      </c>
    </row>
    <row r="67" spans="3:9">
      <c r="C67" t="s">
        <v>138</v>
      </c>
      <c r="E67" t="s">
        <v>139</v>
      </c>
      <c r="F67" s="13">
        <v>455.75</v>
      </c>
      <c r="G67">
        <f t="shared" si="1"/>
        <v>55</v>
      </c>
      <c r="H67" s="14">
        <f t="shared" si="0"/>
        <v>0</v>
      </c>
      <c r="I67" s="15" t="str">
        <f>IF(OR(F67&lt;225,F67&gt;650),"CHECK","-")</f>
        <v>-</v>
      </c>
    </row>
    <row r="68" spans="3:9">
      <c r="C68" t="s">
        <v>140</v>
      </c>
      <c r="E68" t="s">
        <v>141</v>
      </c>
      <c r="F68" s="13">
        <v>15.61</v>
      </c>
      <c r="G68">
        <f t="shared" si="1"/>
        <v>56</v>
      </c>
      <c r="H68" s="14">
        <f t="shared" si="0"/>
        <v>0</v>
      </c>
      <c r="I68" s="15" t="str">
        <f>IF(OR(F68&lt;9.5,F68&gt;20),"CHECK","-")</f>
        <v>-</v>
      </c>
    </row>
    <row r="69" spans="3:9">
      <c r="C69" t="s">
        <v>142</v>
      </c>
      <c r="E69" t="s">
        <v>143</v>
      </c>
      <c r="F69" s="13">
        <v>33.78</v>
      </c>
      <c r="G69">
        <f t="shared" si="1"/>
        <v>57</v>
      </c>
      <c r="H69" s="14">
        <f t="shared" si="0"/>
        <v>0</v>
      </c>
      <c r="I69" s="15" t="str">
        <f>IF(OR(F69&lt;25,F69&gt;67),"CHECK","-")</f>
        <v>-</v>
      </c>
    </row>
    <row r="70" spans="3:9">
      <c r="C70" t="s">
        <v>144</v>
      </c>
      <c r="E70" t="s">
        <v>145</v>
      </c>
      <c r="F70" s="13">
        <v>9.8000000000000007</v>
      </c>
      <c r="G70">
        <f t="shared" si="1"/>
        <v>58</v>
      </c>
      <c r="H70" s="14">
        <f t="shared" si="0"/>
        <v>0</v>
      </c>
      <c r="I70" s="15" t="str">
        <f>IF(OR(F70&lt;9,F70&gt;20),"CHECK","-")</f>
        <v>-</v>
      </c>
    </row>
    <row r="71" spans="3:9">
      <c r="C71" t="s">
        <v>146</v>
      </c>
      <c r="E71" t="s">
        <v>147</v>
      </c>
      <c r="F71" s="13">
        <v>306.10000000000002</v>
      </c>
      <c r="G71">
        <f t="shared" si="1"/>
        <v>59</v>
      </c>
      <c r="H71" s="14">
        <f t="shared" si="0"/>
        <v>0</v>
      </c>
      <c r="I71" s="15" t="str">
        <f>IF(OR(F71&lt;275,F71&gt;650),"CHECK","-")</f>
        <v>-</v>
      </c>
    </row>
    <row r="72" spans="3:9">
      <c r="C72" t="s">
        <v>148</v>
      </c>
      <c r="E72" t="s">
        <v>149</v>
      </c>
      <c r="F72" s="13">
        <v>37.61</v>
      </c>
      <c r="G72">
        <f t="shared" si="1"/>
        <v>60</v>
      </c>
      <c r="H72" s="14">
        <f t="shared" si="0"/>
        <v>0</v>
      </c>
      <c r="I72" s="15" t="str">
        <f>IF(OR(F72&lt;30,F72&gt;100),"CHECK","-")</f>
        <v>-</v>
      </c>
    </row>
    <row r="73" spans="3:9">
      <c r="C73" t="s">
        <v>150</v>
      </c>
      <c r="E73" t="s">
        <v>151</v>
      </c>
      <c r="F73" s="13">
        <v>19.309999999999999</v>
      </c>
      <c r="G73">
        <f t="shared" si="1"/>
        <v>61</v>
      </c>
      <c r="H73" s="14">
        <f t="shared" si="0"/>
        <v>0</v>
      </c>
      <c r="I73" s="15" t="str">
        <f>IF(OR(F73&lt;14,F73&gt;50),"CHECK","-")</f>
        <v>-</v>
      </c>
    </row>
    <row r="74" spans="3:9">
      <c r="C74" t="s">
        <v>152</v>
      </c>
      <c r="E74" t="s">
        <v>153</v>
      </c>
      <c r="F74" s="13">
        <v>39.31</v>
      </c>
      <c r="G74">
        <f t="shared" si="1"/>
        <v>62</v>
      </c>
      <c r="H74" s="14">
        <f t="shared" si="0"/>
        <v>0</v>
      </c>
      <c r="I74" s="15" t="str">
        <f>IF(OR(F74&lt;44,F74&gt;125),"CHECK","-")</f>
        <v>CHECK</v>
      </c>
    </row>
    <row r="75" spans="3:9">
      <c r="C75" t="s">
        <v>154</v>
      </c>
      <c r="E75" t="s">
        <v>155</v>
      </c>
      <c r="F75" s="13">
        <v>32.53</v>
      </c>
      <c r="G75">
        <f t="shared" si="1"/>
        <v>63</v>
      </c>
      <c r="H75" s="14">
        <f t="shared" si="0"/>
        <v>0</v>
      </c>
      <c r="I75" s="15" t="str">
        <f>IF(OR(F75&lt;20,F75&gt;80),"CHECK","-")</f>
        <v>-</v>
      </c>
    </row>
    <row r="76" spans="3:9">
      <c r="C76" t="s">
        <v>156</v>
      </c>
      <c r="E76" t="s">
        <v>157</v>
      </c>
      <c r="F76" s="13">
        <v>29.37</v>
      </c>
      <c r="G76">
        <f t="shared" si="1"/>
        <v>64</v>
      </c>
      <c r="H76" s="14">
        <f t="shared" si="0"/>
        <v>0</v>
      </c>
      <c r="I76" s="15" t="str">
        <f>IF(OR(F76&lt;25,F76&gt;70),"CHECK","-")</f>
        <v>-</v>
      </c>
    </row>
    <row r="77" spans="3:9">
      <c r="C77" t="s">
        <v>158</v>
      </c>
      <c r="E77" t="s">
        <v>159</v>
      </c>
      <c r="F77" s="13">
        <v>19.309999999999999</v>
      </c>
      <c r="G77">
        <f t="shared" si="1"/>
        <v>65</v>
      </c>
      <c r="H77" s="14">
        <f t="shared" si="0"/>
        <v>0</v>
      </c>
      <c r="I77" s="15" t="str">
        <f>IF(OR(F77&lt;20,F77&gt;50),"CHECK","-")</f>
        <v>CHECK</v>
      </c>
    </row>
    <row r="78" spans="3:9">
      <c r="C78" t="s">
        <v>160</v>
      </c>
      <c r="E78" t="s">
        <v>161</v>
      </c>
      <c r="F78" s="13">
        <v>18.059999999999999</v>
      </c>
      <c r="G78">
        <f t="shared" si="1"/>
        <v>66</v>
      </c>
      <c r="H78" s="14">
        <f t="shared" si="0"/>
        <v>0</v>
      </c>
      <c r="I78" s="15" t="str">
        <f>IF(OR(F78&lt;15,F78&gt;75),"CHECK","-")</f>
        <v>-</v>
      </c>
    </row>
    <row r="79" spans="3:9">
      <c r="C79" t="s">
        <v>162</v>
      </c>
      <c r="E79" t="s">
        <v>163</v>
      </c>
      <c r="F79" s="13">
        <v>56.22</v>
      </c>
      <c r="G79">
        <f t="shared" si="1"/>
        <v>67</v>
      </c>
      <c r="H79" s="14">
        <f t="shared" si="0"/>
        <v>0</v>
      </c>
      <c r="I79" s="15" t="str">
        <f>IF(OR(F79&lt;50,F79&gt;100),"CHECK","-")</f>
        <v>-</v>
      </c>
    </row>
    <row r="80" spans="3:9">
      <c r="C80" t="s">
        <v>164</v>
      </c>
      <c r="E80" t="s">
        <v>165</v>
      </c>
      <c r="F80" s="13">
        <v>69.540000000000006</v>
      </c>
      <c r="G80">
        <f t="shared" si="1"/>
        <v>68</v>
      </c>
      <c r="H80" s="14">
        <f t="shared" si="0"/>
        <v>0</v>
      </c>
      <c r="I80" s="15" t="str">
        <f>IF(OR(F80&lt;40,F80&gt;120),"CHECK","-")</f>
        <v>-</v>
      </c>
    </row>
    <row r="81" spans="1:9">
      <c r="C81" t="s">
        <v>166</v>
      </c>
      <c r="E81" t="s">
        <v>167</v>
      </c>
      <c r="F81" s="13">
        <v>43.52</v>
      </c>
      <c r="G81">
        <f t="shared" si="1"/>
        <v>69</v>
      </c>
      <c r="H81" s="14">
        <f t="shared" si="0"/>
        <v>0</v>
      </c>
      <c r="I81" s="15" t="str">
        <f>IF(OR(F81&lt;48,F81&gt;150),"CHECK","-")</f>
        <v>CHECK</v>
      </c>
    </row>
    <row r="82" spans="1:9">
      <c r="C82" t="s">
        <v>168</v>
      </c>
      <c r="E82" t="s">
        <v>169</v>
      </c>
      <c r="F82" s="13">
        <v>8.1</v>
      </c>
      <c r="G82">
        <f t="shared" si="1"/>
        <v>70</v>
      </c>
      <c r="H82" s="14">
        <f t="shared" si="0"/>
        <v>0</v>
      </c>
      <c r="I82" s="15" t="str">
        <f>IF(OR(F82&lt;7.5,F82&gt;25),"CHECK","-")</f>
        <v>-</v>
      </c>
    </row>
    <row r="83" spans="1:9">
      <c r="C83" s="18" t="s">
        <v>208</v>
      </c>
      <c r="E83" s="18" t="s">
        <v>209</v>
      </c>
      <c r="F83" s="13">
        <v>78.739999999999995</v>
      </c>
      <c r="G83">
        <f t="shared" si="1"/>
        <v>71</v>
      </c>
      <c r="H83" s="14">
        <f t="shared" si="0"/>
        <v>0</v>
      </c>
      <c r="I83" s="15" t="str">
        <f>IF(OR(F83&lt;7.5,F83&gt;25),"CHECK","-")</f>
        <v>CHECK</v>
      </c>
    </row>
    <row r="84" spans="1:9" ht="13.5" thickBot="1">
      <c r="A84" s="8"/>
      <c r="B84" s="16"/>
      <c r="C84" s="8" t="s">
        <v>170</v>
      </c>
      <c r="D84" s="16"/>
      <c r="E84" s="16"/>
      <c r="F84" s="17">
        <f>SUM(F39:F83)</f>
        <v>3719.1699999999992</v>
      </c>
    </row>
    <row r="85" spans="1:9" ht="21" customHeight="1" thickTop="1">
      <c r="A85" s="12" t="s">
        <v>11</v>
      </c>
      <c r="C85" t="s">
        <v>171</v>
      </c>
      <c r="E85" t="s">
        <v>172</v>
      </c>
      <c r="F85" s="13">
        <v>928.41</v>
      </c>
      <c r="G85">
        <f>G83+1</f>
        <v>72</v>
      </c>
      <c r="H85" s="14">
        <f>IF(F85&gt;0,,1)</f>
        <v>0</v>
      </c>
      <c r="I85" s="15" t="str">
        <f>IF(OR(F85&lt;100,F85&gt;1253),"CHECK","-")</f>
        <v>-</v>
      </c>
    </row>
    <row r="86" spans="1:9" ht="12.75" customHeight="1">
      <c r="A86" s="12" t="s">
        <v>37</v>
      </c>
      <c r="C86" t="s">
        <v>173</v>
      </c>
    </row>
    <row r="87" spans="1:9" ht="12.75" customHeight="1">
      <c r="A87" s="12" t="s">
        <v>53</v>
      </c>
    </row>
    <row r="88" spans="1:9">
      <c r="A88" s="12" t="s">
        <v>71</v>
      </c>
    </row>
    <row r="89" spans="1:9" ht="13.5" thickBot="1">
      <c r="A89" s="8" t="s">
        <v>81</v>
      </c>
      <c r="B89" s="16"/>
      <c r="C89" s="16"/>
      <c r="D89" s="16"/>
      <c r="E89" s="16"/>
      <c r="F89" s="17"/>
    </row>
    <row r="90" spans="1:9" ht="13.5" thickTop="1">
      <c r="A90" s="20"/>
      <c r="D90" s="23" t="s">
        <v>174</v>
      </c>
      <c r="E90" s="24"/>
      <c r="F90" s="25">
        <f>F85+F84+F38+F33+F27+F23+F20+F17+F15+F11+F8</f>
        <v>19655.759999999998</v>
      </c>
      <c r="H90" s="14">
        <f>SUM(H3:H89)</f>
        <v>0</v>
      </c>
    </row>
    <row r="92" spans="1:9">
      <c r="B92" s="20" t="s">
        <v>175</v>
      </c>
    </row>
    <row r="93" spans="1:9">
      <c r="B93" s="20"/>
    </row>
    <row r="94" spans="1:9">
      <c r="D94" s="24" t="s">
        <v>176</v>
      </c>
      <c r="F94" s="26" t="s">
        <v>7</v>
      </c>
    </row>
    <row r="95" spans="1:9">
      <c r="C95" s="27"/>
      <c r="D95" s="27" t="s">
        <v>11</v>
      </c>
      <c r="E95" s="28"/>
      <c r="F95" s="29">
        <f>ROUND(F85/5,2)+F8</f>
        <v>2591.73</v>
      </c>
    </row>
    <row r="96" spans="1:9">
      <c r="C96" s="12"/>
      <c r="D96" s="12" t="s">
        <v>23</v>
      </c>
      <c r="F96" s="29">
        <f>F11</f>
        <v>1248.23</v>
      </c>
    </row>
    <row r="97" spans="1:6">
      <c r="C97" s="12"/>
      <c r="D97" s="12" t="s">
        <v>29</v>
      </c>
      <c r="F97" s="29">
        <f>F15+0.01</f>
        <v>2211.4900000000002</v>
      </c>
    </row>
    <row r="98" spans="1:6">
      <c r="C98" s="12"/>
      <c r="D98" s="12" t="s">
        <v>37</v>
      </c>
      <c r="F98" s="29">
        <f>ROUND(F85/5,2)+F17</f>
        <v>322.26</v>
      </c>
    </row>
    <row r="99" spans="1:6">
      <c r="C99" s="12"/>
      <c r="D99" s="12" t="s">
        <v>41</v>
      </c>
      <c r="F99" s="29">
        <f>F20</f>
        <v>398.8</v>
      </c>
    </row>
    <row r="100" spans="1:6">
      <c r="C100" s="12"/>
      <c r="D100" s="12" t="s">
        <v>47</v>
      </c>
      <c r="F100" s="29">
        <f>F23</f>
        <v>337.47</v>
      </c>
    </row>
    <row r="101" spans="1:6">
      <c r="C101" s="12"/>
      <c r="D101" s="12" t="s">
        <v>53</v>
      </c>
      <c r="F101" s="29">
        <f>F27</f>
        <v>3640.5</v>
      </c>
    </row>
    <row r="102" spans="1:6">
      <c r="C102" s="12"/>
      <c r="D102" s="12" t="s">
        <v>53</v>
      </c>
      <c r="F102" s="29">
        <f>ROUND(F85/5,2)+F33</f>
        <v>229.44</v>
      </c>
    </row>
    <row r="103" spans="1:6">
      <c r="C103" s="12"/>
      <c r="D103" s="12" t="s">
        <v>71</v>
      </c>
      <c r="F103" s="30">
        <f>ROUND(F85/5,2)+F38</f>
        <v>4770.99</v>
      </c>
    </row>
    <row r="104" spans="1:6">
      <c r="C104" s="12"/>
      <c r="D104" s="12" t="s">
        <v>81</v>
      </c>
      <c r="F104" s="30">
        <f>ROUND(F85/5,2)+F84</f>
        <v>3904.849999999999</v>
      </c>
    </row>
    <row r="105" spans="1:6">
      <c r="C105" s="12"/>
      <c r="F105" s="29"/>
    </row>
    <row r="106" spans="1:6">
      <c r="C106" s="12"/>
      <c r="D106" s="12" t="s">
        <v>177</v>
      </c>
      <c r="E106" s="24"/>
      <c r="F106" s="29">
        <f>SUM(F95:F105)</f>
        <v>19655.760000000002</v>
      </c>
    </row>
    <row r="107" spans="1:6">
      <c r="C107" s="12"/>
      <c r="D107" s="12"/>
      <c r="E107" s="24"/>
      <c r="F107" s="29"/>
    </row>
    <row r="108" spans="1:6">
      <c r="A108" s="12" t="s">
        <v>207</v>
      </c>
      <c r="C108" s="12"/>
      <c r="D108" s="31" t="s">
        <v>178</v>
      </c>
      <c r="F108" s="29"/>
    </row>
    <row r="109" spans="1:6">
      <c r="C109" s="22"/>
      <c r="D109" s="12"/>
      <c r="E109" s="24"/>
      <c r="F109" s="29"/>
    </row>
    <row r="110" spans="1:6">
      <c r="C110" s="12"/>
      <c r="D110" s="12"/>
      <c r="E110" s="24"/>
      <c r="F110" s="29"/>
    </row>
    <row r="111" spans="1:6">
      <c r="C111" s="12"/>
      <c r="D111" s="12"/>
      <c r="E111" s="24"/>
      <c r="F111" s="29"/>
    </row>
    <row r="112" spans="1:6">
      <c r="C112" s="12"/>
      <c r="D112" s="12"/>
      <c r="E112" s="24"/>
      <c r="F112" s="29"/>
    </row>
    <row r="113" spans="3:6">
      <c r="C113" s="12"/>
      <c r="D113" s="12"/>
      <c r="E113" s="24"/>
      <c r="F113" s="29"/>
    </row>
    <row r="114" spans="3:6">
      <c r="C114" s="12"/>
      <c r="D114" s="12"/>
      <c r="E114" s="24"/>
      <c r="F114" s="29"/>
    </row>
    <row r="115" spans="3:6">
      <c r="C115" s="12"/>
      <c r="D115" s="12"/>
      <c r="E115" s="24"/>
      <c r="F115" s="29"/>
    </row>
    <row r="116" spans="3:6">
      <c r="C116" s="12"/>
      <c r="D116" s="12"/>
      <c r="E116" s="24"/>
      <c r="F116" s="29"/>
    </row>
    <row r="117" spans="3:6">
      <c r="C117" s="12"/>
      <c r="D117" s="12"/>
      <c r="E117" s="24"/>
      <c r="F117" s="29"/>
    </row>
    <row r="118" spans="3:6">
      <c r="C118" s="12"/>
      <c r="D118" s="12"/>
      <c r="E118" s="24"/>
      <c r="F118" s="29"/>
    </row>
    <row r="119" spans="3:6">
      <c r="C119" s="12"/>
      <c r="D119" s="12"/>
      <c r="E119" s="24"/>
      <c r="F119" s="29"/>
    </row>
    <row r="120" spans="3:6">
      <c r="C120" s="12"/>
      <c r="D120" s="12"/>
      <c r="E120" s="24"/>
      <c r="F120" s="29"/>
    </row>
    <row r="121" spans="3:6">
      <c r="C121" s="12"/>
      <c r="D121" s="12"/>
      <c r="E121" s="24"/>
      <c r="F121" s="29"/>
    </row>
    <row r="122" spans="3:6">
      <c r="C122" s="12"/>
      <c r="D122" s="12"/>
      <c r="E122" s="24"/>
      <c r="F122" s="29"/>
    </row>
    <row r="123" spans="3:6">
      <c r="C123" s="12"/>
      <c r="D123" s="12"/>
      <c r="E123" s="24"/>
      <c r="F123" s="29"/>
    </row>
    <row r="124" spans="3:6">
      <c r="C124" s="12"/>
      <c r="D124" s="12"/>
      <c r="E124" s="24"/>
      <c r="F124" s="29"/>
    </row>
    <row r="125" spans="3:6">
      <c r="C125" s="12"/>
      <c r="D125" s="12"/>
      <c r="E125" s="24"/>
      <c r="F125" s="29"/>
    </row>
    <row r="126" spans="3:6">
      <c r="C126" s="12"/>
      <c r="D126" s="12"/>
      <c r="E126" s="24"/>
      <c r="F126" s="29"/>
    </row>
    <row r="127" spans="3:6">
      <c r="C127" s="12"/>
      <c r="D127" s="12"/>
      <c r="E127" s="24"/>
      <c r="F127" s="29"/>
    </row>
    <row r="128" spans="3:6">
      <c r="C128" s="12"/>
      <c r="D128" s="12"/>
      <c r="E128" s="24"/>
      <c r="F128" s="29"/>
    </row>
    <row r="129" spans="1:6">
      <c r="C129" s="12"/>
      <c r="D129" s="12"/>
      <c r="E129" s="24"/>
      <c r="F129" s="29"/>
    </row>
    <row r="130" spans="1:6">
      <c r="C130" s="12"/>
      <c r="D130" s="12"/>
      <c r="E130" s="24"/>
      <c r="F130" s="29"/>
    </row>
    <row r="131" spans="1:6">
      <c r="C131" s="12"/>
      <c r="D131" s="12"/>
      <c r="E131" s="24"/>
      <c r="F131" s="29"/>
    </row>
    <row r="132" spans="1:6">
      <c r="C132" s="12"/>
      <c r="D132" s="12"/>
      <c r="E132" s="24"/>
      <c r="F132" s="29"/>
    </row>
    <row r="133" spans="1:6">
      <c r="C133" s="12"/>
      <c r="D133" s="12"/>
      <c r="E133" s="24"/>
      <c r="F133" s="24" t="s">
        <v>180</v>
      </c>
    </row>
    <row r="134" spans="1:6">
      <c r="A134" s="12" t="s">
        <v>181</v>
      </c>
      <c r="C134" s="12"/>
      <c r="E134" s="24"/>
      <c r="F134" s="29"/>
    </row>
    <row r="135" spans="1:6">
      <c r="C135" s="12"/>
      <c r="D135" s="12"/>
      <c r="E135" s="24"/>
    </row>
    <row r="136" spans="1:6">
      <c r="A136" s="32" t="s">
        <v>182</v>
      </c>
      <c r="D136" s="12"/>
    </row>
    <row r="137" spans="1:6">
      <c r="A137" s="33"/>
      <c r="D137" s="12"/>
    </row>
    <row r="138" spans="1:6" ht="21" customHeight="1">
      <c r="A138" s="33" t="s">
        <v>183</v>
      </c>
    </row>
    <row r="139" spans="1:6">
      <c r="A139" s="33"/>
    </row>
    <row r="140" spans="1:6" ht="14.25" customHeight="1">
      <c r="A140" s="33" t="s">
        <v>184</v>
      </c>
    </row>
    <row r="141" spans="1:6">
      <c r="A141" s="33" t="s">
        <v>185</v>
      </c>
    </row>
    <row r="142" spans="1:6">
      <c r="A142" s="33" t="s">
        <v>186</v>
      </c>
    </row>
    <row r="143" spans="1:6">
      <c r="A143" s="33" t="s">
        <v>187</v>
      </c>
    </row>
    <row r="144" spans="1:6">
      <c r="A144" s="33" t="s">
        <v>188</v>
      </c>
    </row>
    <row r="145" spans="1:1">
      <c r="A145" s="33"/>
    </row>
    <row r="146" spans="1:1" ht="12.75" customHeight="1">
      <c r="A146" s="32" t="s">
        <v>189</v>
      </c>
    </row>
    <row r="147" spans="1:1">
      <c r="A147" s="33" t="s">
        <v>190</v>
      </c>
    </row>
    <row r="148" spans="1:1">
      <c r="A148" s="33" t="s">
        <v>191</v>
      </c>
    </row>
    <row r="149" spans="1:1">
      <c r="A149" s="33" t="s">
        <v>192</v>
      </c>
    </row>
    <row r="150" spans="1:1">
      <c r="A150" s="33" t="s">
        <v>193</v>
      </c>
    </row>
    <row r="151" spans="1:1">
      <c r="A151" s="33"/>
    </row>
    <row r="152" spans="1:1" ht="17.25" customHeight="1">
      <c r="A152" s="32" t="s">
        <v>194</v>
      </c>
    </row>
    <row r="153" spans="1:1">
      <c r="A153" s="33" t="s">
        <v>195</v>
      </c>
    </row>
    <row r="154" spans="1:1">
      <c r="A154" s="33" t="s">
        <v>196</v>
      </c>
    </row>
    <row r="155" spans="1:1">
      <c r="A155" s="33" t="s">
        <v>197</v>
      </c>
    </row>
    <row r="156" spans="1:1">
      <c r="A156" s="33" t="s">
        <v>198</v>
      </c>
    </row>
    <row r="157" spans="1:1">
      <c r="A157" s="33" t="s">
        <v>199</v>
      </c>
    </row>
    <row r="158" spans="1:1">
      <c r="A158" s="33" t="s">
        <v>200</v>
      </c>
    </row>
    <row r="159" spans="1:1">
      <c r="A159" s="33"/>
    </row>
    <row r="160" spans="1:1" ht="13.5" customHeight="1">
      <c r="A160" s="32" t="s">
        <v>201</v>
      </c>
    </row>
    <row r="161" spans="1:1">
      <c r="A161" s="33" t="s">
        <v>202</v>
      </c>
    </row>
    <row r="162" spans="1:1">
      <c r="A162" s="33" t="s">
        <v>203</v>
      </c>
    </row>
    <row r="163" spans="1:1">
      <c r="A163" s="33" t="s">
        <v>204</v>
      </c>
    </row>
    <row r="164" spans="1:1">
      <c r="A164" s="33"/>
    </row>
    <row r="165" spans="1:1" ht="15" customHeight="1">
      <c r="A165" s="32" t="s">
        <v>205</v>
      </c>
    </row>
    <row r="166" spans="1:1">
      <c r="A166" s="33"/>
    </row>
    <row r="167" spans="1:1">
      <c r="A167" s="33" t="s">
        <v>206</v>
      </c>
    </row>
    <row r="168" spans="1:1">
      <c r="A168" s="33"/>
    </row>
    <row r="169" spans="1:1">
      <c r="A169" s="33"/>
    </row>
    <row r="170" spans="1:1">
      <c r="A170" s="33"/>
    </row>
    <row r="171" spans="1:1">
      <c r="A171" s="33"/>
    </row>
    <row r="172" spans="1:1">
      <c r="A172" s="33"/>
    </row>
    <row r="173" spans="1:1">
      <c r="A173" s="33"/>
    </row>
    <row r="174" spans="1:1">
      <c r="A174" s="33"/>
    </row>
    <row r="175" spans="1:1">
      <c r="A175" s="33"/>
    </row>
    <row r="176" spans="1:1">
      <c r="A176" s="33"/>
    </row>
    <row r="177" spans="1:1">
      <c r="A177" s="33"/>
    </row>
    <row r="178" spans="1:1">
      <c r="A178" s="33"/>
    </row>
    <row r="179" spans="1:1">
      <c r="A179" s="33"/>
    </row>
    <row r="180" spans="1:1">
      <c r="A180" s="33"/>
    </row>
    <row r="181" spans="1:1">
      <c r="A181" s="33"/>
    </row>
    <row r="182" spans="1:1">
      <c r="A182" s="33"/>
    </row>
    <row r="183" spans="1:1">
      <c r="A183" s="33"/>
    </row>
    <row r="184" spans="1:1">
      <c r="A184" s="33"/>
    </row>
    <row r="185" spans="1:1">
      <c r="A185" s="33"/>
    </row>
    <row r="186" spans="1:1">
      <c r="A186" s="33"/>
    </row>
    <row r="187" spans="1:1">
      <c r="A187" s="33"/>
    </row>
    <row r="188" spans="1:1">
      <c r="A188" s="33"/>
    </row>
    <row r="189" spans="1:1">
      <c r="A189" s="33"/>
    </row>
    <row r="190" spans="1:1">
      <c r="A190" s="33"/>
    </row>
    <row r="191" spans="1:1">
      <c r="A191" s="33"/>
    </row>
    <row r="192" spans="1:1">
      <c r="A192" s="33"/>
    </row>
    <row r="193" spans="1:1">
      <c r="A193" s="33"/>
    </row>
    <row r="194" spans="1:1">
      <c r="A194" s="33"/>
    </row>
    <row r="195" spans="1:1">
      <c r="A195" s="33"/>
    </row>
    <row r="196" spans="1:1">
      <c r="A196" s="33"/>
    </row>
    <row r="197" spans="1:1">
      <c r="A197" s="33"/>
    </row>
    <row r="198" spans="1:1">
      <c r="A198" s="33"/>
    </row>
    <row r="199" spans="1:1">
      <c r="A199" s="33"/>
    </row>
    <row r="200" spans="1:1">
      <c r="A200" s="33"/>
    </row>
    <row r="201" spans="1:1">
      <c r="A201" s="33"/>
    </row>
    <row r="202" spans="1:1">
      <c r="A202" s="33"/>
    </row>
    <row r="203" spans="1:1">
      <c r="A203" s="33"/>
    </row>
    <row r="204" spans="1:1">
      <c r="A204" s="33"/>
    </row>
    <row r="205" spans="1:1">
      <c r="A205" s="33"/>
    </row>
    <row r="206" spans="1:1">
      <c r="A206" s="33"/>
    </row>
    <row r="207" spans="1:1">
      <c r="A207" s="33"/>
    </row>
    <row r="208" spans="1:1">
      <c r="A208" s="33"/>
    </row>
    <row r="209" spans="1:1">
      <c r="A209" s="33"/>
    </row>
    <row r="210" spans="1:1">
      <c r="A210" s="33"/>
    </row>
    <row r="211" spans="1:1">
      <c r="A211" s="33"/>
    </row>
    <row r="212" spans="1:1">
      <c r="A212" s="33"/>
    </row>
    <row r="213" spans="1:1">
      <c r="A213" s="33"/>
    </row>
    <row r="214" spans="1:1">
      <c r="A214" s="33"/>
    </row>
    <row r="215" spans="1:1">
      <c r="A215" s="33"/>
    </row>
    <row r="216" spans="1:1">
      <c r="A216" s="33"/>
    </row>
    <row r="217" spans="1:1">
      <c r="A217" s="33"/>
    </row>
    <row r="218" spans="1:1">
      <c r="A218" s="33"/>
    </row>
    <row r="219" spans="1:1">
      <c r="A219" s="33"/>
    </row>
    <row r="220" spans="1:1">
      <c r="A220" s="33"/>
    </row>
    <row r="221" spans="1:1">
      <c r="A221" s="33"/>
    </row>
    <row r="222" spans="1:1">
      <c r="A222" s="33"/>
    </row>
    <row r="223" spans="1:1">
      <c r="A223" s="33"/>
    </row>
    <row r="224" spans="1:1">
      <c r="A224" s="33"/>
    </row>
    <row r="225" spans="1:1">
      <c r="A225" s="33"/>
    </row>
    <row r="226" spans="1:1">
      <c r="A226" s="33"/>
    </row>
    <row r="227" spans="1:1">
      <c r="A227" s="33"/>
    </row>
    <row r="228" spans="1:1">
      <c r="A228" s="33"/>
    </row>
    <row r="229" spans="1:1">
      <c r="A229" s="33"/>
    </row>
    <row r="230" spans="1:1">
      <c r="A230" s="33"/>
    </row>
    <row r="231" spans="1:1">
      <c r="A231" s="33"/>
    </row>
    <row r="232" spans="1:1">
      <c r="A232" s="33"/>
    </row>
    <row r="233" spans="1:1">
      <c r="A233" s="33"/>
    </row>
    <row r="234" spans="1:1">
      <c r="A234" s="33"/>
    </row>
    <row r="235" spans="1:1">
      <c r="A235" s="33"/>
    </row>
    <row r="236" spans="1:1">
      <c r="A236" s="33"/>
    </row>
    <row r="237" spans="1:1">
      <c r="A237" s="33"/>
    </row>
    <row r="238" spans="1:1">
      <c r="A238" s="33"/>
    </row>
    <row r="239" spans="1:1">
      <c r="A239" s="33"/>
    </row>
    <row r="240" spans="1:1">
      <c r="A240" s="33"/>
    </row>
    <row r="241" spans="1:1">
      <c r="A241" s="33"/>
    </row>
    <row r="242" spans="1:1">
      <c r="A242" s="33"/>
    </row>
    <row r="243" spans="1:1">
      <c r="A243" s="33"/>
    </row>
    <row r="244" spans="1:1">
      <c r="A244" s="33"/>
    </row>
    <row r="245" spans="1:1">
      <c r="A245" s="33"/>
    </row>
    <row r="246" spans="1:1">
      <c r="A246" s="33"/>
    </row>
    <row r="247" spans="1:1">
      <c r="A247" s="33"/>
    </row>
    <row r="248" spans="1:1">
      <c r="A248" s="33"/>
    </row>
    <row r="249" spans="1:1">
      <c r="A249" s="33"/>
    </row>
    <row r="250" spans="1:1">
      <c r="A250" s="33"/>
    </row>
    <row r="251" spans="1:1">
      <c r="A251" s="33"/>
    </row>
    <row r="252" spans="1:1">
      <c r="A252" s="33"/>
    </row>
    <row r="253" spans="1:1">
      <c r="A253" s="33"/>
    </row>
    <row r="254" spans="1:1">
      <c r="A254" s="33"/>
    </row>
    <row r="255" spans="1:1">
      <c r="A255" s="33"/>
    </row>
    <row r="256" spans="1:1">
      <c r="A256" s="33"/>
    </row>
    <row r="257" spans="1:1">
      <c r="A257" s="33"/>
    </row>
    <row r="258" spans="1:1">
      <c r="A258" s="33"/>
    </row>
    <row r="259" spans="1:1">
      <c r="A259" s="33"/>
    </row>
    <row r="260" spans="1:1">
      <c r="A260" s="33"/>
    </row>
    <row r="261" spans="1:1">
      <c r="A261" s="33"/>
    </row>
    <row r="262" spans="1:1">
      <c r="A262" s="33"/>
    </row>
    <row r="263" spans="1:1">
      <c r="A263" s="33"/>
    </row>
    <row r="264" spans="1:1">
      <c r="A264" s="33"/>
    </row>
    <row r="265" spans="1:1">
      <c r="A265" s="33"/>
    </row>
    <row r="266" spans="1:1">
      <c r="A266" s="33"/>
    </row>
    <row r="267" spans="1:1">
      <c r="A267" s="33"/>
    </row>
    <row r="268" spans="1:1">
      <c r="A268" s="33"/>
    </row>
    <row r="269" spans="1:1">
      <c r="A269" s="33"/>
    </row>
    <row r="270" spans="1:1">
      <c r="A270" s="33"/>
    </row>
    <row r="271" spans="1:1">
      <c r="A271" s="33"/>
    </row>
    <row r="272" spans="1:1">
      <c r="A272" s="33"/>
    </row>
    <row r="273" spans="1:1">
      <c r="A273" s="33"/>
    </row>
    <row r="274" spans="1:1">
      <c r="A274" s="33"/>
    </row>
    <row r="275" spans="1:1">
      <c r="A275" s="33"/>
    </row>
    <row r="276" spans="1:1">
      <c r="A276" s="33"/>
    </row>
    <row r="277" spans="1:1">
      <c r="A277" s="33"/>
    </row>
    <row r="278" spans="1:1">
      <c r="A278" s="33"/>
    </row>
    <row r="279" spans="1:1">
      <c r="A279" s="33"/>
    </row>
    <row r="280" spans="1:1">
      <c r="A280" s="33"/>
    </row>
    <row r="281" spans="1:1">
      <c r="A281" s="33"/>
    </row>
    <row r="282" spans="1:1">
      <c r="A282" s="33"/>
    </row>
    <row r="283" spans="1:1">
      <c r="A283" s="33"/>
    </row>
    <row r="284" spans="1:1">
      <c r="A284" s="33"/>
    </row>
    <row r="285" spans="1:1">
      <c r="A285" s="33"/>
    </row>
    <row r="286" spans="1:1">
      <c r="A286" s="33"/>
    </row>
    <row r="287" spans="1:1">
      <c r="A287" s="33"/>
    </row>
    <row r="288" spans="1:1">
      <c r="A288" s="33"/>
    </row>
    <row r="289" spans="1:1">
      <c r="A289" s="33"/>
    </row>
    <row r="290" spans="1:1">
      <c r="A290" s="33"/>
    </row>
    <row r="291" spans="1:1">
      <c r="A291" s="33"/>
    </row>
    <row r="292" spans="1:1">
      <c r="A292" s="33"/>
    </row>
    <row r="293" spans="1:1">
      <c r="A293" s="33"/>
    </row>
    <row r="294" spans="1:1">
      <c r="A294" s="33"/>
    </row>
    <row r="295" spans="1:1">
      <c r="A295" s="33"/>
    </row>
    <row r="296" spans="1:1">
      <c r="A296" s="33"/>
    </row>
    <row r="297" spans="1:1">
      <c r="A297" s="33"/>
    </row>
    <row r="298" spans="1:1">
      <c r="A298" s="33"/>
    </row>
    <row r="299" spans="1:1">
      <c r="A299" s="33"/>
    </row>
    <row r="300" spans="1:1">
      <c r="A300" s="33"/>
    </row>
    <row r="301" spans="1:1">
      <c r="A301" s="33"/>
    </row>
    <row r="302" spans="1:1">
      <c r="A302" s="33"/>
    </row>
    <row r="303" spans="1:1">
      <c r="A303" s="33"/>
    </row>
    <row r="304" spans="1:1">
      <c r="A304" s="33"/>
    </row>
    <row r="305" spans="1:1">
      <c r="A305" s="33"/>
    </row>
    <row r="306" spans="1:1">
      <c r="A306" s="33"/>
    </row>
    <row r="307" spans="1:1">
      <c r="A307" s="33"/>
    </row>
    <row r="308" spans="1:1">
      <c r="A308" s="33"/>
    </row>
    <row r="309" spans="1:1">
      <c r="A309" s="33"/>
    </row>
    <row r="310" spans="1:1">
      <c r="A310" s="33"/>
    </row>
    <row r="311" spans="1:1">
      <c r="A311" s="33"/>
    </row>
    <row r="312" spans="1:1">
      <c r="A312" s="33"/>
    </row>
    <row r="313" spans="1:1">
      <c r="A313" s="33"/>
    </row>
    <row r="314" spans="1:1">
      <c r="A314" s="33"/>
    </row>
    <row r="315" spans="1:1">
      <c r="A315" s="33"/>
    </row>
    <row r="316" spans="1:1">
      <c r="A316" s="33"/>
    </row>
    <row r="317" spans="1:1">
      <c r="A317" s="33"/>
    </row>
    <row r="318" spans="1:1">
      <c r="A318" s="33"/>
    </row>
    <row r="319" spans="1:1">
      <c r="A319" s="33"/>
    </row>
    <row r="320" spans="1:1">
      <c r="A320" s="33"/>
    </row>
    <row r="321" spans="1:1">
      <c r="A321" s="33"/>
    </row>
    <row r="322" spans="1:1">
      <c r="A322" s="33"/>
    </row>
    <row r="323" spans="1:1">
      <c r="A323" s="33"/>
    </row>
    <row r="324" spans="1:1">
      <c r="A324" s="33"/>
    </row>
    <row r="325" spans="1:1">
      <c r="A325" s="33"/>
    </row>
    <row r="326" spans="1:1">
      <c r="A326" s="33"/>
    </row>
    <row r="327" spans="1:1">
      <c r="A327" s="33"/>
    </row>
    <row r="328" spans="1:1">
      <c r="A328" s="33"/>
    </row>
    <row r="329" spans="1:1">
      <c r="A329" s="33"/>
    </row>
    <row r="330" spans="1:1">
      <c r="A330" s="33"/>
    </row>
    <row r="331" spans="1:1">
      <c r="A331" s="33"/>
    </row>
    <row r="332" spans="1:1">
      <c r="A332" s="33"/>
    </row>
    <row r="333" spans="1:1">
      <c r="A333" s="33"/>
    </row>
  </sheetData>
  <pageMargins left="0.57999999999999996" right="0.27" top="1.32" bottom="0.44" header="0.28999999999999998" footer="0.25"/>
  <pageSetup orientation="portrait" horizontalDpi="4294967292" r:id="rId1"/>
  <headerFooter alignWithMargins="0">
    <oddHeader>&amp;C&amp;"Arial,Bold"&amp;12&amp;F - &amp;A</oddHeader>
    <oddFooter>&amp;LPage &amp;P&amp;C73 ACCOUNTS UPDATED &amp;D&amp;R(HOLE PUNCH SET AT 7)</oddFooter>
  </headerFooter>
  <rowBreaks count="2" manualBreakCount="2">
    <brk id="38" max="16383" man="1"/>
    <brk id="84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333"/>
  <sheetViews>
    <sheetView topLeftCell="A4" zoomScaleNormal="100" workbookViewId="0">
      <selection activeCell="F24" sqref="F24"/>
    </sheetView>
  </sheetViews>
  <sheetFormatPr defaultRowHeight="12.75"/>
  <cols>
    <col min="1" max="1" width="17.42578125" style="12" customWidth="1"/>
    <col min="2" max="2" width="5.85546875" customWidth="1"/>
    <col min="3" max="3" width="38" customWidth="1"/>
    <col min="4" max="4" width="6.7109375" customWidth="1"/>
    <col min="5" max="5" width="11.28515625" customWidth="1"/>
    <col min="6" max="6" width="14.28515625" style="3" customWidth="1"/>
    <col min="7" max="7" width="4.42578125" customWidth="1"/>
    <col min="8" max="8" width="10.5703125" style="14" customWidth="1"/>
    <col min="9" max="9" width="15" style="15" customWidth="1"/>
    <col min="10" max="13" width="9.140625" style="7" customWidth="1"/>
  </cols>
  <sheetData>
    <row r="1" spans="1:9">
      <c r="A1" s="1" t="s">
        <v>0</v>
      </c>
      <c r="B1" s="2"/>
      <c r="C1" s="2"/>
      <c r="G1" s="4" t="s">
        <v>1</v>
      </c>
      <c r="H1" s="5" t="s">
        <v>2</v>
      </c>
      <c r="I1" s="6" t="s">
        <v>3</v>
      </c>
    </row>
    <row r="2" spans="1:9" ht="13.5" thickBot="1">
      <c r="A2" s="8" t="s">
        <v>4</v>
      </c>
      <c r="B2" s="8"/>
      <c r="C2" s="8" t="s">
        <v>5</v>
      </c>
      <c r="D2" s="8"/>
      <c r="E2" s="9" t="s">
        <v>6</v>
      </c>
      <c r="F2" s="10" t="s">
        <v>7</v>
      </c>
      <c r="G2" s="11" t="s">
        <v>8</v>
      </c>
      <c r="H2" s="5" t="s">
        <v>9</v>
      </c>
      <c r="I2" s="6" t="s">
        <v>10</v>
      </c>
    </row>
    <row r="3" spans="1:9" ht="21" customHeight="1" thickTop="1">
      <c r="A3" s="12" t="s">
        <v>11</v>
      </c>
      <c r="C3" t="s">
        <v>12</v>
      </c>
      <c r="E3" t="s">
        <v>13</v>
      </c>
      <c r="F3" s="13">
        <v>2117.6999999999998</v>
      </c>
      <c r="G3">
        <v>1</v>
      </c>
      <c r="H3" s="14">
        <f>IF(F3&gt;0,,1)</f>
        <v>0</v>
      </c>
      <c r="I3" s="15" t="str">
        <f>IF(OR(F3&lt;300,F3&gt;2850),"CHECK","-")</f>
        <v>-</v>
      </c>
    </row>
    <row r="4" spans="1:9">
      <c r="C4" t="s">
        <v>14</v>
      </c>
      <c r="E4" t="s">
        <v>15</v>
      </c>
      <c r="F4" s="13">
        <v>40.26</v>
      </c>
      <c r="G4">
        <f>G3+1</f>
        <v>2</v>
      </c>
      <c r="H4" s="14">
        <f>IF(F4&gt;0,,1)</f>
        <v>0</v>
      </c>
      <c r="I4" s="15" t="str">
        <f>IF(OR(F4&lt;5,F4&gt;30),"CHECK","-")</f>
        <v>CHECK</v>
      </c>
    </row>
    <row r="5" spans="1:9">
      <c r="C5" t="s">
        <v>16</v>
      </c>
      <c r="E5" t="s">
        <v>17</v>
      </c>
      <c r="F5" s="13">
        <v>9.23</v>
      </c>
      <c r="G5">
        <v>3</v>
      </c>
      <c r="H5" s="14">
        <f>IF(F5&gt;0,,1)</f>
        <v>0</v>
      </c>
      <c r="I5" s="15" t="str">
        <f>IF(OR(F5&lt;5,F5&gt;15),"CHECK","-")</f>
        <v>-</v>
      </c>
    </row>
    <row r="6" spans="1:9">
      <c r="C6" t="s">
        <v>18</v>
      </c>
      <c r="E6" t="s">
        <v>19</v>
      </c>
      <c r="F6" s="13">
        <v>8.43</v>
      </c>
      <c r="G6">
        <f>G5+1</f>
        <v>4</v>
      </c>
      <c r="H6" s="14">
        <f>IF(F6&gt;0,,1)</f>
        <v>0</v>
      </c>
      <c r="I6" s="15" t="str">
        <f>IF(OR(F6&lt;5,F6&gt;15),"CHECK","-")</f>
        <v>-</v>
      </c>
    </row>
    <row r="7" spans="1:9">
      <c r="C7" t="s">
        <v>20</v>
      </c>
      <c r="E7" t="s">
        <v>21</v>
      </c>
      <c r="F7" s="13">
        <v>10.25</v>
      </c>
      <c r="G7">
        <f>G6+1</f>
        <v>5</v>
      </c>
      <c r="H7" s="14">
        <f>IF(F7&gt;0,,1)</f>
        <v>0</v>
      </c>
      <c r="I7" s="15" t="str">
        <f>IF(OR(F7&lt;5,F7&gt;15),"CHECK","-")</f>
        <v>-</v>
      </c>
    </row>
    <row r="8" spans="1:9" ht="13.5" customHeight="1" thickBot="1">
      <c r="A8" s="8"/>
      <c r="B8" s="16"/>
      <c r="C8" s="8" t="s">
        <v>22</v>
      </c>
      <c r="D8" s="16"/>
      <c r="E8" s="16"/>
      <c r="F8" s="17">
        <f>SUM(F3:F7)</f>
        <v>2185.87</v>
      </c>
    </row>
    <row r="9" spans="1:9" ht="21" customHeight="1" thickTop="1">
      <c r="A9" s="12" t="s">
        <v>23</v>
      </c>
      <c r="C9" t="s">
        <v>24</v>
      </c>
      <c r="E9" t="s">
        <v>25</v>
      </c>
      <c r="F9" s="13">
        <v>1090.6600000000001</v>
      </c>
      <c r="G9">
        <v>6</v>
      </c>
      <c r="H9" s="14">
        <f>IF(F9&gt;0,,1)</f>
        <v>0</v>
      </c>
      <c r="I9" s="15" t="str">
        <f>IF(OR(F9&lt;15,F9&gt;1600),"CHECK","-")</f>
        <v>-</v>
      </c>
    </row>
    <row r="10" spans="1:9" ht="21" customHeight="1">
      <c r="C10" t="s">
        <v>26</v>
      </c>
      <c r="E10" t="s">
        <v>27</v>
      </c>
      <c r="F10" s="13">
        <v>11.16</v>
      </c>
      <c r="G10">
        <v>7</v>
      </c>
      <c r="H10" s="14">
        <f>IF(F10&gt;0,,1)</f>
        <v>0</v>
      </c>
      <c r="I10" s="15" t="str">
        <f>IF(OR(F10&lt;9,F10&gt;25),"CHECK","-")</f>
        <v>-</v>
      </c>
    </row>
    <row r="11" spans="1:9" ht="13.5" customHeight="1" thickBot="1">
      <c r="A11" s="8"/>
      <c r="B11" s="16"/>
      <c r="C11" s="8" t="s">
        <v>28</v>
      </c>
      <c r="D11" s="16"/>
      <c r="E11" s="16"/>
      <c r="F11" s="17">
        <f>SUM(F9:F10)</f>
        <v>1101.8200000000002</v>
      </c>
    </row>
    <row r="12" spans="1:9" ht="13.5" thickTop="1">
      <c r="A12" s="12" t="s">
        <v>29</v>
      </c>
      <c r="C12" s="18" t="s">
        <v>30</v>
      </c>
      <c r="E12" t="s">
        <v>31</v>
      </c>
      <c r="F12" s="13">
        <v>56.25</v>
      </c>
      <c r="G12">
        <f>G10+1</f>
        <v>8</v>
      </c>
      <c r="H12" s="14">
        <f>IF(F12&gt;0,,1)</f>
        <v>0</v>
      </c>
      <c r="I12" s="15" t="str">
        <f>IF(OR(F12&lt;50,F12&gt;60),"CHECK","-")</f>
        <v>-</v>
      </c>
    </row>
    <row r="13" spans="1:9">
      <c r="C13" t="s">
        <v>32</v>
      </c>
      <c r="E13" t="s">
        <v>33</v>
      </c>
      <c r="F13" s="13">
        <v>796.62</v>
      </c>
      <c r="G13">
        <f>G12+1</f>
        <v>9</v>
      </c>
      <c r="H13" s="14">
        <f>IF(F13&gt;0,,1)</f>
        <v>0</v>
      </c>
      <c r="I13" s="15" t="str">
        <f>IF(OR(F13&lt;500,F13&gt;1200),"CHECK","-")</f>
        <v>-</v>
      </c>
    </row>
    <row r="14" spans="1:9">
      <c r="C14" t="s">
        <v>34</v>
      </c>
      <c r="E14" t="s">
        <v>35</v>
      </c>
      <c r="F14" s="13">
        <v>1101.08</v>
      </c>
      <c r="G14">
        <f>G13+1</f>
        <v>10</v>
      </c>
      <c r="H14" s="14">
        <f>IF(F14&gt;0,,1)</f>
        <v>0</v>
      </c>
      <c r="I14" s="15" t="str">
        <f>IF(OR(F14&lt;550,F14&gt;1600),"CHECK","-")</f>
        <v>-</v>
      </c>
    </row>
    <row r="15" spans="1:9" ht="13.5" thickBot="1">
      <c r="A15" s="8"/>
      <c r="B15" s="16"/>
      <c r="C15" s="8" t="s">
        <v>36</v>
      </c>
      <c r="D15" s="16"/>
      <c r="E15" s="16"/>
      <c r="F15" s="17">
        <f>SUM(F12:F14)</f>
        <v>1953.9499999999998</v>
      </c>
    </row>
    <row r="16" spans="1:9" ht="21" customHeight="1" thickTop="1">
      <c r="A16" s="12" t="s">
        <v>37</v>
      </c>
      <c r="C16" t="s">
        <v>38</v>
      </c>
      <c r="E16" t="s">
        <v>39</v>
      </c>
      <c r="F16" s="13">
        <v>116.67</v>
      </c>
      <c r="G16">
        <f>G14+1</f>
        <v>11</v>
      </c>
      <c r="H16" s="14">
        <f>IF(F16&gt;0,,1)</f>
        <v>0</v>
      </c>
      <c r="I16" s="15" t="str">
        <f>IF(OR(F16&lt;100,F16&gt;400),"CHECK","-")</f>
        <v>-</v>
      </c>
    </row>
    <row r="17" spans="1:10" ht="13.5" customHeight="1" thickBot="1">
      <c r="A17" s="8"/>
      <c r="B17" s="16"/>
      <c r="C17" s="8" t="s">
        <v>40</v>
      </c>
      <c r="D17" s="16"/>
      <c r="E17" s="16"/>
      <c r="F17" s="17">
        <f>SUM(F16)</f>
        <v>116.67</v>
      </c>
    </row>
    <row r="18" spans="1:10" ht="21" customHeight="1" thickTop="1">
      <c r="A18" s="12" t="s">
        <v>41</v>
      </c>
      <c r="C18" t="s">
        <v>42</v>
      </c>
      <c r="E18" t="s">
        <v>43</v>
      </c>
      <c r="F18" s="13">
        <v>306.16000000000003</v>
      </c>
      <c r="G18">
        <f>G16+1</f>
        <v>12</v>
      </c>
      <c r="H18" s="14">
        <f>IF(F18&gt;0,,1)</f>
        <v>0</v>
      </c>
      <c r="I18" s="15" t="str">
        <f>IF(OR(F18&lt;200,F18&gt;550),"CHECK","-")</f>
        <v>-</v>
      </c>
    </row>
    <row r="19" spans="1:10" ht="12.75" customHeight="1">
      <c r="C19" t="s">
        <v>44</v>
      </c>
      <c r="E19" t="s">
        <v>45</v>
      </c>
      <c r="F19" s="13">
        <v>8.1</v>
      </c>
      <c r="G19">
        <f>G18+1</f>
        <v>13</v>
      </c>
      <c r="H19" s="14">
        <f>IF(F19&gt;0,,1)</f>
        <v>0</v>
      </c>
      <c r="I19" s="15" t="str">
        <f>IF(OR(F19&lt;10,F19&gt;100),"CHECK","-")</f>
        <v>CHECK</v>
      </c>
    </row>
    <row r="20" spans="1:10" ht="13.5" thickBot="1">
      <c r="A20" s="8"/>
      <c r="B20" s="16"/>
      <c r="C20" s="8" t="s">
        <v>46</v>
      </c>
      <c r="D20" s="16"/>
      <c r="E20" s="16"/>
      <c r="F20" s="17">
        <f>SUM(F18:F19)</f>
        <v>314.26000000000005</v>
      </c>
    </row>
    <row r="21" spans="1:10" ht="21" customHeight="1" thickTop="1">
      <c r="A21" s="12" t="s">
        <v>47</v>
      </c>
      <c r="C21" t="s">
        <v>48</v>
      </c>
      <c r="E21" s="18" t="s">
        <v>49</v>
      </c>
      <c r="F21" s="13">
        <v>244.94</v>
      </c>
      <c r="G21">
        <v>14</v>
      </c>
      <c r="H21" s="14">
        <f>IF(F21&gt;0,,1)</f>
        <v>0</v>
      </c>
      <c r="I21" s="15" t="str">
        <f>IF(OR(F21&lt;140,F21&gt;320),"CHECK","-")</f>
        <v>-</v>
      </c>
      <c r="J21" s="19"/>
    </row>
    <row r="22" spans="1:10" ht="12.75" customHeight="1">
      <c r="C22" t="s">
        <v>50</v>
      </c>
      <c r="E22" t="s">
        <v>51</v>
      </c>
      <c r="F22" s="13">
        <v>61.9</v>
      </c>
      <c r="G22">
        <v>15</v>
      </c>
      <c r="H22" s="14">
        <f>IF(F22&gt;0,,1)</f>
        <v>0</v>
      </c>
      <c r="I22" s="15" t="str">
        <f>IF(OR(F22&lt;10,F22&gt;100),"CHECK","-")</f>
        <v>-</v>
      </c>
    </row>
    <row r="23" spans="1:10" ht="13.5" thickBot="1">
      <c r="A23" s="8"/>
      <c r="B23" s="16"/>
      <c r="C23" s="8" t="s">
        <v>52</v>
      </c>
      <c r="D23" s="16"/>
      <c r="E23" s="16"/>
      <c r="F23" s="17">
        <f>SUM(F21:F22)</f>
        <v>306.83999999999997</v>
      </c>
    </row>
    <row r="24" spans="1:10" ht="21" customHeight="1" thickTop="1">
      <c r="A24" s="12" t="s">
        <v>53</v>
      </c>
      <c r="C24" t="s">
        <v>54</v>
      </c>
      <c r="E24" t="s">
        <v>55</v>
      </c>
      <c r="F24" s="13">
        <v>3579.7</v>
      </c>
      <c r="G24">
        <v>16</v>
      </c>
      <c r="H24" s="14">
        <f>IF(F24&gt;0,,1)</f>
        <v>0</v>
      </c>
      <c r="I24" s="15" t="str">
        <f>IF(OR(F24&lt;2700,F24&gt;3400),"CHECK","-")</f>
        <v>CHECK</v>
      </c>
      <c r="J24" s="7" t="s">
        <v>56</v>
      </c>
    </row>
    <row r="25" spans="1:10" ht="12.75" customHeight="1">
      <c r="C25" t="s">
        <v>57</v>
      </c>
      <c r="E25" t="s">
        <v>58</v>
      </c>
      <c r="F25" s="13">
        <v>24.05</v>
      </c>
      <c r="G25">
        <f>G24+1</f>
        <v>17</v>
      </c>
      <c r="H25" s="14">
        <f>IF(F25&gt;0,,1)</f>
        <v>0</v>
      </c>
      <c r="I25" s="15" t="str">
        <f>IF(OR(F25&lt;5,F25&gt;35),"CHECK","-")</f>
        <v>-</v>
      </c>
      <c r="J25" s="7" t="s">
        <v>59</v>
      </c>
    </row>
    <row r="26" spans="1:10" ht="12.75" customHeight="1">
      <c r="C26" t="s">
        <v>60</v>
      </c>
      <c r="E26" t="s">
        <v>61</v>
      </c>
      <c r="F26" s="13">
        <v>27.45</v>
      </c>
      <c r="G26">
        <f>G25+1</f>
        <v>18</v>
      </c>
      <c r="H26" s="14">
        <f>IF(F26&gt;0,,1)</f>
        <v>0</v>
      </c>
      <c r="I26" s="15" t="str">
        <f>IF(OR(F26&lt;5,F26&gt;40),"CHECK","-")</f>
        <v>-</v>
      </c>
      <c r="J26" s="7" t="s">
        <v>59</v>
      </c>
    </row>
    <row r="27" spans="1:10" ht="13.5" thickBot="1">
      <c r="A27" s="8"/>
      <c r="B27" s="16"/>
      <c r="C27" s="8" t="s">
        <v>62</v>
      </c>
      <c r="D27" s="16"/>
      <c r="E27" s="16"/>
      <c r="F27" s="17">
        <f>SUM(F24:F26)</f>
        <v>3631.2</v>
      </c>
    </row>
    <row r="28" spans="1:10" ht="21" customHeight="1" thickTop="1">
      <c r="A28" s="12" t="s">
        <v>53</v>
      </c>
      <c r="C28" s="18" t="s">
        <v>63</v>
      </c>
      <c r="E28" t="s">
        <v>64</v>
      </c>
      <c r="F28" s="13">
        <v>17.940000000000001</v>
      </c>
      <c r="G28">
        <v>19</v>
      </c>
      <c r="H28" s="14">
        <f>IF(F28&gt;0,,1)</f>
        <v>0</v>
      </c>
      <c r="I28" s="15" t="str">
        <f>IF(OR(F28&lt;8.5,F28&gt;90),"CHECK","-")</f>
        <v>-</v>
      </c>
    </row>
    <row r="29" spans="1:10">
      <c r="A29" s="20"/>
      <c r="B29" s="21"/>
      <c r="C29" t="s">
        <v>65</v>
      </c>
      <c r="E29" t="s">
        <v>66</v>
      </c>
      <c r="F29" s="13">
        <v>23.65</v>
      </c>
      <c r="G29">
        <v>20</v>
      </c>
      <c r="H29" s="14">
        <f>IF(F29&gt;0,,1)</f>
        <v>0</v>
      </c>
      <c r="I29" s="15" t="str">
        <f>IF(OR(F29&lt;10,F29&gt;45),"CHECK","-")</f>
        <v>-</v>
      </c>
    </row>
    <row r="30" spans="1:10">
      <c r="A30" s="22"/>
      <c r="C30" t="s">
        <v>67</v>
      </c>
      <c r="E30" t="s">
        <v>68</v>
      </c>
      <c r="F30" s="13">
        <v>1.57</v>
      </c>
      <c r="G30">
        <f>G29+1</f>
        <v>21</v>
      </c>
      <c r="H30" s="14">
        <f>IF(F30&gt;0,,1)</f>
        <v>0</v>
      </c>
      <c r="I30" s="15" t="str">
        <f>IF(OR(F30&lt;1,F30&gt;15),"CHECK","-")</f>
        <v>-</v>
      </c>
    </row>
    <row r="31" spans="1:10">
      <c r="C31" t="s">
        <v>69</v>
      </c>
      <c r="E31" t="s">
        <v>70</v>
      </c>
      <c r="F31" s="13">
        <v>1.1399999999999999</v>
      </c>
      <c r="G31">
        <f>G30+1</f>
        <v>22</v>
      </c>
      <c r="H31" s="14">
        <f>IF(F31&gt;0,,1)</f>
        <v>0</v>
      </c>
      <c r="I31" s="15" t="str">
        <f>IF(OR(F31&lt;1,F31&gt;15),"CHECK","-")</f>
        <v>-</v>
      </c>
    </row>
    <row r="32" spans="1:10">
      <c r="A32" s="22"/>
    </row>
    <row r="33" spans="1:10" ht="13.5" thickBot="1">
      <c r="A33" s="8"/>
      <c r="B33" s="16"/>
      <c r="C33" s="8" t="s">
        <v>62</v>
      </c>
      <c r="D33" s="16"/>
      <c r="E33" s="16"/>
      <c r="F33" s="17">
        <f>SUM(F28:F31)</f>
        <v>44.300000000000004</v>
      </c>
    </row>
    <row r="34" spans="1:10" ht="21" customHeight="1" thickTop="1">
      <c r="A34" s="12" t="s">
        <v>71</v>
      </c>
      <c r="C34" s="18" t="s">
        <v>72</v>
      </c>
      <c r="E34" s="18" t="s">
        <v>73</v>
      </c>
      <c r="F34" s="13">
        <v>9.39</v>
      </c>
      <c r="G34">
        <v>23</v>
      </c>
      <c r="H34" s="14">
        <f>IF(F34&gt;0,,1)</f>
        <v>0</v>
      </c>
      <c r="I34" s="15" t="str">
        <f>IF(OR(F34&lt;8,F34&gt;10),"CHECK","-")</f>
        <v>-</v>
      </c>
      <c r="J34" s="19"/>
    </row>
    <row r="35" spans="1:10" ht="21" customHeight="1">
      <c r="C35" s="18" t="s">
        <v>74</v>
      </c>
      <c r="E35" s="18" t="s">
        <v>75</v>
      </c>
      <c r="F35" s="13">
        <v>1170.06</v>
      </c>
      <c r="G35">
        <v>24</v>
      </c>
      <c r="H35" s="14">
        <f>IF(F35&gt;0,,1)</f>
        <v>0</v>
      </c>
      <c r="I35" s="15" t="str">
        <f>IF(OR(F35&lt;1200,F35&gt;1550),"CHECK","-")</f>
        <v>CHECK</v>
      </c>
    </row>
    <row r="36" spans="1:10" ht="12.75" customHeight="1">
      <c r="C36" t="s">
        <v>76</v>
      </c>
      <c r="E36" t="s">
        <v>77</v>
      </c>
      <c r="F36" s="13">
        <v>923.88</v>
      </c>
      <c r="G36">
        <v>25</v>
      </c>
      <c r="H36" s="14">
        <f>IF(F36&gt;0,,1)</f>
        <v>0</v>
      </c>
      <c r="I36" s="15" t="str">
        <f>IF(OR(F36&lt;1000,F36&gt;1400),"CHECK","-")</f>
        <v>CHECK</v>
      </c>
    </row>
    <row r="37" spans="1:10">
      <c r="C37" t="s">
        <v>78</v>
      </c>
      <c r="E37" t="s">
        <v>79</v>
      </c>
      <c r="F37" s="13">
        <v>2324.02</v>
      </c>
      <c r="G37">
        <v>26</v>
      </c>
      <c r="H37" s="14">
        <f>IF(F37&gt;0,,1)</f>
        <v>0</v>
      </c>
      <c r="I37" s="15" t="str">
        <f>IF(OR(F37&lt;1000,F37&gt;3000),"CHECK","-")</f>
        <v>-</v>
      </c>
    </row>
    <row r="38" spans="1:10" ht="13.5" thickBot="1">
      <c r="A38" s="8"/>
      <c r="B38" s="16"/>
      <c r="C38" s="8" t="s">
        <v>80</v>
      </c>
      <c r="D38" s="16"/>
      <c r="E38" s="16"/>
      <c r="F38" s="17">
        <f>SUM(F34:F37)</f>
        <v>4427.3500000000004</v>
      </c>
    </row>
    <row r="39" spans="1:10" ht="21" customHeight="1" thickTop="1">
      <c r="A39" s="12" t="s">
        <v>81</v>
      </c>
      <c r="C39" t="s">
        <v>82</v>
      </c>
      <c r="E39" t="s">
        <v>83</v>
      </c>
      <c r="F39" s="13">
        <v>1.1399999999999999</v>
      </c>
      <c r="G39">
        <f>G37+1</f>
        <v>27</v>
      </c>
      <c r="H39" s="14">
        <f t="shared" ref="H39:H83" si="0">IF(F39&gt;0,,1)</f>
        <v>0</v>
      </c>
      <c r="I39" s="15" t="str">
        <f>IF(OR(F39&lt;1,F39&gt;15),"CHECK","-")</f>
        <v>-</v>
      </c>
    </row>
    <row r="40" spans="1:10">
      <c r="C40" t="s">
        <v>84</v>
      </c>
      <c r="E40" t="s">
        <v>85</v>
      </c>
      <c r="F40" s="13">
        <v>99.13</v>
      </c>
      <c r="G40">
        <f t="shared" ref="G40:G83" si="1">G39+1</f>
        <v>28</v>
      </c>
      <c r="H40" s="14">
        <f t="shared" si="0"/>
        <v>0</v>
      </c>
      <c r="I40" s="15" t="str">
        <f>IF(OR(F40&lt;70,F40&gt;150),"CHECK","-")</f>
        <v>-</v>
      </c>
    </row>
    <row r="41" spans="1:10">
      <c r="C41" t="s">
        <v>86</v>
      </c>
      <c r="E41" t="s">
        <v>87</v>
      </c>
      <c r="F41" s="13">
        <v>22.28</v>
      </c>
      <c r="G41">
        <f t="shared" si="1"/>
        <v>29</v>
      </c>
      <c r="H41" s="14">
        <f t="shared" si="0"/>
        <v>0</v>
      </c>
      <c r="I41" s="15" t="str">
        <f>IF(OR(F41&lt;15,F41&gt;50),"CHECK","-")</f>
        <v>-</v>
      </c>
    </row>
    <row r="42" spans="1:10">
      <c r="C42" t="s">
        <v>88</v>
      </c>
      <c r="E42" t="s">
        <v>89</v>
      </c>
      <c r="F42" s="13">
        <v>11.16</v>
      </c>
      <c r="G42">
        <f t="shared" si="1"/>
        <v>30</v>
      </c>
      <c r="H42" s="14">
        <f t="shared" si="0"/>
        <v>0</v>
      </c>
      <c r="I42" s="15" t="str">
        <f>IF(OR(F42&lt;9,F42&gt;20),"CHECK","-")</f>
        <v>-</v>
      </c>
    </row>
    <row r="43" spans="1:10">
      <c r="C43" t="s">
        <v>90</v>
      </c>
      <c r="E43" t="s">
        <v>91</v>
      </c>
      <c r="F43" s="13">
        <v>10.64</v>
      </c>
      <c r="G43">
        <f t="shared" si="1"/>
        <v>31</v>
      </c>
      <c r="H43" s="14">
        <f t="shared" si="0"/>
        <v>0</v>
      </c>
      <c r="I43" s="15" t="str">
        <f>IF(OR(F43&lt;9,F43&gt;15),"CHECK","-")</f>
        <v>-</v>
      </c>
    </row>
    <row r="44" spans="1:10">
      <c r="C44" t="s">
        <v>92</v>
      </c>
      <c r="E44" t="s">
        <v>93</v>
      </c>
      <c r="F44" s="13">
        <v>9.89</v>
      </c>
      <c r="G44">
        <f t="shared" si="1"/>
        <v>32</v>
      </c>
      <c r="H44" s="14">
        <f t="shared" si="0"/>
        <v>0</v>
      </c>
      <c r="I44" s="15" t="str">
        <f>IF(OR(F44&lt;5,F44&gt;10),"CHECK","-")</f>
        <v>-</v>
      </c>
    </row>
    <row r="45" spans="1:10">
      <c r="C45" t="s">
        <v>94</v>
      </c>
      <c r="E45" t="s">
        <v>95</v>
      </c>
      <c r="F45" s="13">
        <v>125.03</v>
      </c>
      <c r="G45">
        <f t="shared" si="1"/>
        <v>33</v>
      </c>
      <c r="H45" s="14">
        <f t="shared" si="0"/>
        <v>0</v>
      </c>
      <c r="I45" s="15" t="str">
        <f>IF(OR(F45&lt;80,F45&gt;300),"CHECK","-")</f>
        <v>-</v>
      </c>
    </row>
    <row r="46" spans="1:10">
      <c r="C46" t="s">
        <v>96</v>
      </c>
      <c r="E46" t="s">
        <v>97</v>
      </c>
      <c r="F46" s="13">
        <v>30.94</v>
      </c>
      <c r="G46">
        <f t="shared" si="1"/>
        <v>34</v>
      </c>
      <c r="H46" s="14">
        <f t="shared" si="0"/>
        <v>0</v>
      </c>
      <c r="I46" s="15" t="str">
        <f>IF(OR(F46&lt;15,F46&gt;45),"CHECK","-")</f>
        <v>-</v>
      </c>
    </row>
    <row r="47" spans="1:10">
      <c r="C47" t="s">
        <v>98</v>
      </c>
      <c r="E47" t="s">
        <v>99</v>
      </c>
      <c r="F47" s="13">
        <v>204.86</v>
      </c>
      <c r="G47">
        <f t="shared" si="1"/>
        <v>35</v>
      </c>
      <c r="H47" s="14">
        <f t="shared" si="0"/>
        <v>0</v>
      </c>
      <c r="I47" s="15" t="str">
        <f>IF(OR(F47&lt;135,F47&gt;325),"CHECK","-")</f>
        <v>-</v>
      </c>
    </row>
    <row r="48" spans="1:10">
      <c r="C48" t="s">
        <v>100</v>
      </c>
      <c r="E48" t="s">
        <v>101</v>
      </c>
      <c r="F48" s="13">
        <v>30.19</v>
      </c>
      <c r="G48">
        <f t="shared" si="1"/>
        <v>36</v>
      </c>
      <c r="H48" s="14">
        <f t="shared" si="0"/>
        <v>0</v>
      </c>
      <c r="I48" s="15" t="str">
        <f>IF(OR(F48&lt;15,F48&gt;40),"CHECK","-")</f>
        <v>-</v>
      </c>
    </row>
    <row r="49" spans="3:9">
      <c r="C49" t="s">
        <v>102</v>
      </c>
      <c r="E49" t="s">
        <v>103</v>
      </c>
      <c r="F49" s="13">
        <v>61.71</v>
      </c>
      <c r="G49">
        <f t="shared" si="1"/>
        <v>37</v>
      </c>
      <c r="H49" s="14">
        <f t="shared" si="0"/>
        <v>0</v>
      </c>
      <c r="I49" s="15" t="str">
        <f>IF(OR(F49&lt;20,F49&gt;65),"CHECK","-")</f>
        <v>-</v>
      </c>
    </row>
    <row r="50" spans="3:9">
      <c r="C50" t="s">
        <v>104</v>
      </c>
      <c r="E50" t="s">
        <v>105</v>
      </c>
      <c r="F50" s="13">
        <v>10.220000000000001</v>
      </c>
      <c r="G50">
        <f t="shared" si="1"/>
        <v>38</v>
      </c>
      <c r="H50" s="14">
        <f t="shared" si="0"/>
        <v>0</v>
      </c>
      <c r="I50" s="15" t="str">
        <f>IF(OR(F50&lt;8,F50&gt;15),"CHECK","-")</f>
        <v>-</v>
      </c>
    </row>
    <row r="51" spans="3:9">
      <c r="C51" t="s">
        <v>106</v>
      </c>
      <c r="E51" t="s">
        <v>107</v>
      </c>
      <c r="F51" s="13">
        <v>11.16</v>
      </c>
      <c r="G51">
        <f t="shared" si="1"/>
        <v>39</v>
      </c>
      <c r="H51" s="14">
        <f t="shared" si="0"/>
        <v>0</v>
      </c>
      <c r="I51" s="15" t="str">
        <f>IF(OR(F51&lt;10,F51&gt;20),"CHECK","-")</f>
        <v>-</v>
      </c>
    </row>
    <row r="52" spans="3:9">
      <c r="C52" t="s">
        <v>108</v>
      </c>
      <c r="E52" t="s">
        <v>109</v>
      </c>
      <c r="F52" s="13">
        <v>13.94</v>
      </c>
      <c r="G52">
        <f t="shared" si="1"/>
        <v>40</v>
      </c>
      <c r="H52" s="14">
        <f t="shared" si="0"/>
        <v>0</v>
      </c>
      <c r="I52" s="15" t="str">
        <f>IF(OR(F52&lt;10,F52&gt;15),"CHECK","-")</f>
        <v>-</v>
      </c>
    </row>
    <row r="53" spans="3:9">
      <c r="C53" t="s">
        <v>110</v>
      </c>
      <c r="E53" t="s">
        <v>111</v>
      </c>
      <c r="F53" s="13">
        <v>15.82</v>
      </c>
      <c r="G53">
        <f t="shared" si="1"/>
        <v>41</v>
      </c>
      <c r="H53" s="14">
        <f t="shared" si="0"/>
        <v>0</v>
      </c>
      <c r="I53" s="15" t="str">
        <f>IF(OR(F53&lt;10,F53&gt;20),"CHECK","-")</f>
        <v>-</v>
      </c>
    </row>
    <row r="54" spans="3:9">
      <c r="C54" t="s">
        <v>112</v>
      </c>
      <c r="E54" t="s">
        <v>113</v>
      </c>
      <c r="F54" s="13">
        <v>18.57</v>
      </c>
      <c r="G54">
        <f t="shared" si="1"/>
        <v>42</v>
      </c>
      <c r="H54" s="14">
        <f t="shared" si="0"/>
        <v>0</v>
      </c>
      <c r="I54" s="15" t="str">
        <f>IF(OR(F54&lt;12,F54&gt;35),"CHECK","-")</f>
        <v>-</v>
      </c>
    </row>
    <row r="55" spans="3:9">
      <c r="C55" t="s">
        <v>114</v>
      </c>
      <c r="E55" t="s">
        <v>115</v>
      </c>
      <c r="F55" s="13">
        <v>43.52</v>
      </c>
      <c r="G55">
        <f t="shared" si="1"/>
        <v>43</v>
      </c>
      <c r="H55" s="14">
        <f t="shared" si="0"/>
        <v>0</v>
      </c>
      <c r="I55" s="15" t="str">
        <f>IF(OR(F55&lt;20,F55&gt;90),"CHECK","-")</f>
        <v>-</v>
      </c>
    </row>
    <row r="56" spans="3:9">
      <c r="C56" t="s">
        <v>116</v>
      </c>
      <c r="E56" t="s">
        <v>117</v>
      </c>
      <c r="F56" s="13">
        <v>1728.31</v>
      </c>
      <c r="G56">
        <f t="shared" si="1"/>
        <v>44</v>
      </c>
      <c r="H56" s="14">
        <f t="shared" si="0"/>
        <v>0</v>
      </c>
      <c r="I56" s="15" t="str">
        <f>IF(OR(F56&lt;1500,F56&gt;2700),"CHECK","-")</f>
        <v>-</v>
      </c>
    </row>
    <row r="57" spans="3:9">
      <c r="C57" t="s">
        <v>118</v>
      </c>
      <c r="E57" t="s">
        <v>119</v>
      </c>
      <c r="F57" s="13">
        <v>35.479999999999997</v>
      </c>
      <c r="G57">
        <f t="shared" si="1"/>
        <v>45</v>
      </c>
      <c r="H57" s="14">
        <f t="shared" si="0"/>
        <v>0</v>
      </c>
      <c r="I57" s="15" t="str">
        <f>IF(OR(F57&lt;25,F57&gt;60),"CHECK","-")</f>
        <v>-</v>
      </c>
    </row>
    <row r="58" spans="3:9">
      <c r="C58" t="s">
        <v>120</v>
      </c>
      <c r="E58" t="s">
        <v>121</v>
      </c>
      <c r="F58" s="13">
        <v>25.96</v>
      </c>
      <c r="G58">
        <f t="shared" si="1"/>
        <v>46</v>
      </c>
      <c r="H58" s="14">
        <f t="shared" si="0"/>
        <v>0</v>
      </c>
      <c r="I58" s="15" t="str">
        <f>IF(OR(F58&lt;20,F58&gt;50),"CHECK","-")</f>
        <v>-</v>
      </c>
    </row>
    <row r="59" spans="3:9">
      <c r="C59" t="s">
        <v>122</v>
      </c>
      <c r="E59" t="s">
        <v>123</v>
      </c>
      <c r="F59" s="13">
        <v>21.32</v>
      </c>
      <c r="G59">
        <f t="shared" si="1"/>
        <v>47</v>
      </c>
      <c r="H59" s="14">
        <f t="shared" si="0"/>
        <v>0</v>
      </c>
      <c r="I59" s="15" t="str">
        <f>IF(OR(F59&lt;10,F59&gt;30),"CHECK","-")</f>
        <v>-</v>
      </c>
    </row>
    <row r="60" spans="3:9">
      <c r="C60" t="s">
        <v>124</v>
      </c>
      <c r="E60" t="s">
        <v>125</v>
      </c>
      <c r="F60" s="13">
        <v>10.53</v>
      </c>
      <c r="G60">
        <f t="shared" si="1"/>
        <v>48</v>
      </c>
      <c r="H60" s="14">
        <f t="shared" si="0"/>
        <v>0</v>
      </c>
      <c r="I60" s="15" t="str">
        <f>IF(OR(F60&lt;10,F60&gt;20),"CHECK","-")</f>
        <v>-</v>
      </c>
    </row>
    <row r="61" spans="3:9">
      <c r="C61" t="s">
        <v>126</v>
      </c>
      <c r="E61" t="s">
        <v>127</v>
      </c>
      <c r="F61" s="13">
        <v>14.24</v>
      </c>
      <c r="G61">
        <f t="shared" si="1"/>
        <v>49</v>
      </c>
      <c r="H61" s="14">
        <f t="shared" si="0"/>
        <v>0</v>
      </c>
      <c r="I61" s="15" t="str">
        <f>IF(OR(F61&lt;10,F61&gt;30),"CHECK","-")</f>
        <v>-</v>
      </c>
    </row>
    <row r="62" spans="3:9">
      <c r="C62" t="s">
        <v>128</v>
      </c>
      <c r="E62" t="s">
        <v>129</v>
      </c>
      <c r="F62" s="13">
        <v>49.31</v>
      </c>
      <c r="G62">
        <f t="shared" si="1"/>
        <v>50</v>
      </c>
      <c r="H62" s="14">
        <f t="shared" si="0"/>
        <v>0</v>
      </c>
      <c r="I62" s="15" t="str">
        <f>IF(OR(F62&lt;30,F62&gt;70),"CHECK","-")</f>
        <v>-</v>
      </c>
    </row>
    <row r="63" spans="3:9">
      <c r="C63" t="s">
        <v>130</v>
      </c>
      <c r="E63" t="s">
        <v>131</v>
      </c>
      <c r="F63" s="13">
        <v>53.87</v>
      </c>
      <c r="G63">
        <f t="shared" si="1"/>
        <v>51</v>
      </c>
      <c r="H63" s="14">
        <f t="shared" si="0"/>
        <v>0</v>
      </c>
      <c r="I63" s="15" t="str">
        <f>IF(OR(F63&lt;88,F63&gt;130),"CHECK","-")</f>
        <v>CHECK</v>
      </c>
    </row>
    <row r="64" spans="3:9">
      <c r="C64" t="s">
        <v>132</v>
      </c>
      <c r="E64" t="s">
        <v>133</v>
      </c>
      <c r="F64" s="13">
        <v>35.08</v>
      </c>
      <c r="G64">
        <f t="shared" si="1"/>
        <v>52</v>
      </c>
      <c r="H64" s="14">
        <f t="shared" si="0"/>
        <v>0</v>
      </c>
      <c r="I64" s="15" t="str">
        <f>IF(OR(F64&lt;20,F64&gt;75),"CHECK","-")</f>
        <v>-</v>
      </c>
    </row>
    <row r="65" spans="3:9">
      <c r="C65" t="s">
        <v>134</v>
      </c>
      <c r="E65" t="s">
        <v>135</v>
      </c>
      <c r="F65" s="13">
        <v>18.149999999999999</v>
      </c>
      <c r="G65">
        <f t="shared" si="1"/>
        <v>53</v>
      </c>
      <c r="H65" s="14">
        <f t="shared" si="0"/>
        <v>0</v>
      </c>
      <c r="I65" s="15" t="str">
        <f>IF(OR(F65&lt;10,F65&gt;25),"CHECK","-")</f>
        <v>-</v>
      </c>
    </row>
    <row r="66" spans="3:9">
      <c r="C66" t="s">
        <v>136</v>
      </c>
      <c r="E66" t="s">
        <v>137</v>
      </c>
      <c r="F66" s="13">
        <v>23.21</v>
      </c>
      <c r="G66">
        <f t="shared" si="1"/>
        <v>54</v>
      </c>
      <c r="H66" s="14">
        <f t="shared" si="0"/>
        <v>0</v>
      </c>
      <c r="I66" s="15" t="str">
        <f>IF(OR(F66&lt;15,F66&gt;40),"CHECK","-")</f>
        <v>-</v>
      </c>
    </row>
    <row r="67" spans="3:9">
      <c r="C67" t="s">
        <v>138</v>
      </c>
      <c r="E67" t="s">
        <v>139</v>
      </c>
      <c r="F67" s="13">
        <v>472.98</v>
      </c>
      <c r="G67">
        <f t="shared" si="1"/>
        <v>55</v>
      </c>
      <c r="H67" s="14">
        <f t="shared" si="0"/>
        <v>0</v>
      </c>
      <c r="I67" s="15" t="str">
        <f>IF(OR(F67&lt;225,F67&gt;650),"CHECK","-")</f>
        <v>-</v>
      </c>
    </row>
    <row r="68" spans="3:9">
      <c r="C68" t="s">
        <v>140</v>
      </c>
      <c r="E68" t="s">
        <v>141</v>
      </c>
      <c r="F68" s="13">
        <v>16.149999999999999</v>
      </c>
      <c r="G68">
        <f t="shared" si="1"/>
        <v>56</v>
      </c>
      <c r="H68" s="14">
        <f t="shared" si="0"/>
        <v>0</v>
      </c>
      <c r="I68" s="15" t="str">
        <f>IF(OR(F68&lt;9.5,F68&gt;20),"CHECK","-")</f>
        <v>-</v>
      </c>
    </row>
    <row r="69" spans="3:9">
      <c r="C69" t="s">
        <v>142</v>
      </c>
      <c r="E69" t="s">
        <v>143</v>
      </c>
      <c r="F69" s="13">
        <v>37.049999999999997</v>
      </c>
      <c r="G69">
        <f t="shared" si="1"/>
        <v>57</v>
      </c>
      <c r="H69" s="14">
        <f t="shared" si="0"/>
        <v>0</v>
      </c>
      <c r="I69" s="15" t="str">
        <f>IF(OR(F69&lt;25,F69&gt;67),"CHECK","-")</f>
        <v>-</v>
      </c>
    </row>
    <row r="70" spans="3:9">
      <c r="C70" t="s">
        <v>144</v>
      </c>
      <c r="E70" t="s">
        <v>145</v>
      </c>
      <c r="F70" s="13">
        <v>10.76</v>
      </c>
      <c r="G70">
        <f t="shared" si="1"/>
        <v>58</v>
      </c>
      <c r="H70" s="14">
        <f t="shared" si="0"/>
        <v>0</v>
      </c>
      <c r="I70" s="15" t="str">
        <f>IF(OR(F70&lt;9,F70&gt;20),"CHECK","-")</f>
        <v>-</v>
      </c>
    </row>
    <row r="71" spans="3:9">
      <c r="C71" t="s">
        <v>146</v>
      </c>
      <c r="E71" t="s">
        <v>147</v>
      </c>
      <c r="F71" s="13">
        <v>386.7</v>
      </c>
      <c r="G71">
        <f t="shared" si="1"/>
        <v>59</v>
      </c>
      <c r="H71" s="14">
        <f t="shared" si="0"/>
        <v>0</v>
      </c>
      <c r="I71" s="15" t="str">
        <f>IF(OR(F71&lt;275,F71&gt;650),"CHECK","-")</f>
        <v>-</v>
      </c>
    </row>
    <row r="72" spans="3:9">
      <c r="C72" t="s">
        <v>148</v>
      </c>
      <c r="E72" t="s">
        <v>149</v>
      </c>
      <c r="F72" s="13">
        <v>48.92</v>
      </c>
      <c r="G72">
        <f t="shared" si="1"/>
        <v>60</v>
      </c>
      <c r="H72" s="14">
        <f t="shared" si="0"/>
        <v>0</v>
      </c>
      <c r="I72" s="15" t="str">
        <f>IF(OR(F72&lt;30,F72&gt;100),"CHECK","-")</f>
        <v>-</v>
      </c>
    </row>
    <row r="73" spans="3:9">
      <c r="C73" t="s">
        <v>150</v>
      </c>
      <c r="E73" t="s">
        <v>151</v>
      </c>
      <c r="F73" s="13">
        <v>24.38</v>
      </c>
      <c r="G73">
        <f t="shared" si="1"/>
        <v>61</v>
      </c>
      <c r="H73" s="14">
        <f t="shared" si="0"/>
        <v>0</v>
      </c>
      <c r="I73" s="15" t="str">
        <f>IF(OR(F73&lt;14,F73&gt;50),"CHECK","-")</f>
        <v>-</v>
      </c>
    </row>
    <row r="74" spans="3:9">
      <c r="C74" t="s">
        <v>152</v>
      </c>
      <c r="E74" t="s">
        <v>153</v>
      </c>
      <c r="F74" s="13">
        <v>44.25</v>
      </c>
      <c r="G74">
        <f t="shared" si="1"/>
        <v>62</v>
      </c>
      <c r="H74" s="14">
        <f t="shared" si="0"/>
        <v>0</v>
      </c>
      <c r="I74" s="15" t="str">
        <f>IF(OR(F74&lt;44,F74&gt;125),"CHECK","-")</f>
        <v>-</v>
      </c>
    </row>
    <row r="75" spans="3:9">
      <c r="C75" t="s">
        <v>154</v>
      </c>
      <c r="E75" t="s">
        <v>155</v>
      </c>
      <c r="F75" s="13">
        <v>36.43</v>
      </c>
      <c r="G75">
        <f t="shared" si="1"/>
        <v>63</v>
      </c>
      <c r="H75" s="14">
        <f t="shared" si="0"/>
        <v>0</v>
      </c>
      <c r="I75" s="15" t="str">
        <f>IF(OR(F75&lt;20,F75&gt;80),"CHECK","-")</f>
        <v>-</v>
      </c>
    </row>
    <row r="76" spans="3:9">
      <c r="C76" t="s">
        <v>156</v>
      </c>
      <c r="E76" t="s">
        <v>157</v>
      </c>
      <c r="F76" s="13">
        <v>31.69</v>
      </c>
      <c r="G76">
        <f t="shared" si="1"/>
        <v>64</v>
      </c>
      <c r="H76" s="14">
        <f t="shared" si="0"/>
        <v>0</v>
      </c>
      <c r="I76" s="15" t="str">
        <f>IF(OR(F76&lt;25,F76&gt;70),"CHECK","-")</f>
        <v>-</v>
      </c>
    </row>
    <row r="77" spans="3:9">
      <c r="C77" t="s">
        <v>158</v>
      </c>
      <c r="E77" t="s">
        <v>159</v>
      </c>
      <c r="F77" s="13">
        <v>22.06</v>
      </c>
      <c r="G77">
        <f t="shared" si="1"/>
        <v>65</v>
      </c>
      <c r="H77" s="14">
        <f t="shared" si="0"/>
        <v>0</v>
      </c>
      <c r="I77" s="15" t="str">
        <f>IF(OR(F77&lt;20,F77&gt;50),"CHECK","-")</f>
        <v>-</v>
      </c>
    </row>
    <row r="78" spans="3:9">
      <c r="C78" t="s">
        <v>160</v>
      </c>
      <c r="E78" t="s">
        <v>161</v>
      </c>
      <c r="F78" s="13">
        <v>22.39</v>
      </c>
      <c r="G78">
        <f t="shared" si="1"/>
        <v>66</v>
      </c>
      <c r="H78" s="14">
        <f t="shared" si="0"/>
        <v>0</v>
      </c>
      <c r="I78" s="15" t="str">
        <f>IF(OR(F78&lt;15,F78&gt;75),"CHECK","-")</f>
        <v>-</v>
      </c>
    </row>
    <row r="79" spans="3:9">
      <c r="C79" t="s">
        <v>162</v>
      </c>
      <c r="E79" t="s">
        <v>163</v>
      </c>
      <c r="F79" s="13">
        <v>71.650000000000006</v>
      </c>
      <c r="G79">
        <f t="shared" si="1"/>
        <v>67</v>
      </c>
      <c r="H79" s="14">
        <f t="shared" si="0"/>
        <v>0</v>
      </c>
      <c r="I79" s="15" t="str">
        <f>IF(OR(F79&lt;50,F79&gt;100),"CHECK","-")</f>
        <v>-</v>
      </c>
    </row>
    <row r="80" spans="3:9">
      <c r="C80" t="s">
        <v>164</v>
      </c>
      <c r="E80" t="s">
        <v>165</v>
      </c>
      <c r="F80" s="13">
        <v>87.09</v>
      </c>
      <c r="G80">
        <f t="shared" si="1"/>
        <v>68</v>
      </c>
      <c r="H80" s="14">
        <f t="shared" si="0"/>
        <v>0</v>
      </c>
      <c r="I80" s="15" t="str">
        <f>IF(OR(F80&lt;40,F80&gt;120),"CHECK","-")</f>
        <v>-</v>
      </c>
    </row>
    <row r="81" spans="1:9">
      <c r="C81" t="s">
        <v>166</v>
      </c>
      <c r="E81" t="s">
        <v>167</v>
      </c>
      <c r="F81" s="13">
        <v>47.34</v>
      </c>
      <c r="G81">
        <f t="shared" si="1"/>
        <v>69</v>
      </c>
      <c r="H81" s="14">
        <f t="shared" si="0"/>
        <v>0</v>
      </c>
      <c r="I81" s="15" t="str">
        <f>IF(OR(F81&lt;48,F81&gt;150),"CHECK","-")</f>
        <v>CHECK</v>
      </c>
    </row>
    <row r="82" spans="1:9" s="7" customFormat="1">
      <c r="A82" s="12"/>
      <c r="B82"/>
      <c r="C82" t="s">
        <v>168</v>
      </c>
      <c r="D82"/>
      <c r="E82" t="s">
        <v>169</v>
      </c>
      <c r="F82" s="13">
        <v>8.1</v>
      </c>
      <c r="G82">
        <f t="shared" si="1"/>
        <v>70</v>
      </c>
      <c r="H82" s="14">
        <f t="shared" si="0"/>
        <v>0</v>
      </c>
      <c r="I82" s="15" t="str">
        <f>IF(OR(F82&lt;7.5,F82&gt;25),"CHECK","-")</f>
        <v>-</v>
      </c>
    </row>
    <row r="83" spans="1:9" s="7" customFormat="1">
      <c r="A83" s="12"/>
      <c r="B83"/>
      <c r="C83" s="18" t="s">
        <v>208</v>
      </c>
      <c r="D83"/>
      <c r="E83" s="18" t="s">
        <v>209</v>
      </c>
      <c r="F83" s="13">
        <v>94.9</v>
      </c>
      <c r="G83">
        <f t="shared" si="1"/>
        <v>71</v>
      </c>
      <c r="H83" s="14">
        <f t="shared" si="0"/>
        <v>0</v>
      </c>
      <c r="I83" s="15" t="str">
        <f>IF(OR(F83&lt;7.5,F83&gt;25),"CHECK","-")</f>
        <v>CHECK</v>
      </c>
    </row>
    <row r="84" spans="1:9" s="7" customFormat="1" ht="13.5" thickBot="1">
      <c r="A84" s="8"/>
      <c r="B84" s="16"/>
      <c r="C84" s="8" t="s">
        <v>170</v>
      </c>
      <c r="D84" s="16"/>
      <c r="E84" s="16"/>
      <c r="F84" s="17">
        <f>SUM(F39:F83)</f>
        <v>4198.5000000000009</v>
      </c>
      <c r="G84"/>
      <c r="H84" s="14"/>
      <c r="I84" s="15"/>
    </row>
    <row r="85" spans="1:9" s="7" customFormat="1" ht="21" customHeight="1" thickTop="1">
      <c r="A85" s="12" t="s">
        <v>11</v>
      </c>
      <c r="B85"/>
      <c r="C85" t="s">
        <v>171</v>
      </c>
      <c r="D85"/>
      <c r="E85" t="s">
        <v>172</v>
      </c>
      <c r="F85" s="13">
        <v>738.33</v>
      </c>
      <c r="G85">
        <f>G83+1</f>
        <v>72</v>
      </c>
      <c r="H85" s="14">
        <f>IF(F85&gt;0,,1)</f>
        <v>0</v>
      </c>
      <c r="I85" s="15" t="str">
        <f>IF(OR(F85&lt;100,F85&gt;1253),"CHECK","-")</f>
        <v>-</v>
      </c>
    </row>
    <row r="86" spans="1:9" s="7" customFormat="1" ht="12.75" customHeight="1">
      <c r="A86" s="12" t="s">
        <v>37</v>
      </c>
      <c r="B86"/>
      <c r="C86" t="s">
        <v>173</v>
      </c>
      <c r="D86"/>
      <c r="E86"/>
      <c r="F86" s="3"/>
      <c r="G86"/>
      <c r="H86" s="14"/>
      <c r="I86" s="15"/>
    </row>
    <row r="87" spans="1:9" s="7" customFormat="1" ht="12.75" customHeight="1">
      <c r="A87" s="12" t="s">
        <v>53</v>
      </c>
      <c r="B87"/>
      <c r="C87"/>
      <c r="D87"/>
      <c r="E87"/>
      <c r="F87" s="3"/>
      <c r="G87"/>
      <c r="H87" s="14"/>
      <c r="I87" s="15"/>
    </row>
    <row r="88" spans="1:9" s="7" customFormat="1">
      <c r="A88" s="12" t="s">
        <v>71</v>
      </c>
      <c r="B88"/>
      <c r="C88"/>
      <c r="D88"/>
      <c r="E88"/>
      <c r="F88" s="3"/>
      <c r="G88"/>
      <c r="H88" s="14"/>
      <c r="I88" s="15"/>
    </row>
    <row r="89" spans="1:9" s="7" customFormat="1" ht="13.5" thickBot="1">
      <c r="A89" s="8" t="s">
        <v>81</v>
      </c>
      <c r="B89" s="16"/>
      <c r="C89" s="16"/>
      <c r="D89" s="16"/>
      <c r="E89" s="16"/>
      <c r="F89" s="17"/>
      <c r="G89"/>
      <c r="H89" s="14"/>
      <c r="I89" s="15"/>
    </row>
    <row r="90" spans="1:9" s="7" customFormat="1" ht="13.5" thickTop="1">
      <c r="A90" s="20"/>
      <c r="B90"/>
      <c r="C90"/>
      <c r="D90" s="23" t="s">
        <v>174</v>
      </c>
      <c r="E90" s="24"/>
      <c r="F90" s="25">
        <f>F85+F84+F38+F33+F27+F23+F20+F17+F15+F11+F8</f>
        <v>19019.09</v>
      </c>
      <c r="G90"/>
      <c r="H90" s="14">
        <f>SUM(H3:H89)</f>
        <v>0</v>
      </c>
      <c r="I90" s="15"/>
    </row>
    <row r="92" spans="1:9" s="7" customFormat="1">
      <c r="A92" s="12"/>
      <c r="B92" s="20" t="s">
        <v>175</v>
      </c>
      <c r="C92"/>
      <c r="D92"/>
      <c r="E92"/>
      <c r="F92" s="3"/>
      <c r="G92"/>
      <c r="H92" s="14"/>
      <c r="I92" s="15"/>
    </row>
    <row r="93" spans="1:9" s="7" customFormat="1">
      <c r="A93" s="12"/>
      <c r="B93" s="20"/>
      <c r="C93"/>
      <c r="D93"/>
      <c r="E93"/>
      <c r="F93" s="3"/>
      <c r="G93"/>
      <c r="H93" s="14"/>
      <c r="I93" s="15"/>
    </row>
    <row r="94" spans="1:9" s="7" customFormat="1">
      <c r="A94" s="12"/>
      <c r="B94"/>
      <c r="C94"/>
      <c r="D94" s="24" t="s">
        <v>176</v>
      </c>
      <c r="E94"/>
      <c r="F94" s="26" t="s">
        <v>7</v>
      </c>
      <c r="G94"/>
      <c r="H94" s="14"/>
      <c r="I94" s="15"/>
    </row>
    <row r="95" spans="1:9" s="7" customFormat="1">
      <c r="A95" s="12"/>
      <c r="B95"/>
      <c r="C95" s="27"/>
      <c r="D95" s="27" t="s">
        <v>11</v>
      </c>
      <c r="E95" s="28"/>
      <c r="F95" s="29">
        <f>ROUND(F85/5,2)+F8</f>
        <v>2333.54</v>
      </c>
      <c r="G95"/>
      <c r="H95" s="14"/>
      <c r="I95" s="15"/>
    </row>
    <row r="96" spans="1:9" s="7" customFormat="1">
      <c r="A96" s="12"/>
      <c r="B96"/>
      <c r="C96" s="12"/>
      <c r="D96" s="12" t="s">
        <v>23</v>
      </c>
      <c r="E96"/>
      <c r="F96" s="29">
        <f>F11-0.01</f>
        <v>1101.8100000000002</v>
      </c>
      <c r="G96"/>
      <c r="H96" s="14"/>
      <c r="I96" s="15"/>
    </row>
    <row r="97" spans="1:9" s="7" customFormat="1">
      <c r="A97" s="12"/>
      <c r="B97"/>
      <c r="C97" s="12"/>
      <c r="D97" s="12" t="s">
        <v>29</v>
      </c>
      <c r="E97"/>
      <c r="F97" s="29">
        <f>F15-0.01</f>
        <v>1953.9399999999998</v>
      </c>
      <c r="G97"/>
      <c r="H97" s="14"/>
      <c r="I97" s="15"/>
    </row>
    <row r="98" spans="1:9">
      <c r="C98" s="12"/>
      <c r="D98" s="12" t="s">
        <v>37</v>
      </c>
      <c r="F98" s="29">
        <f>ROUND(F85/5,2)+F17</f>
        <v>264.33999999999997</v>
      </c>
    </row>
    <row r="99" spans="1:9">
      <c r="C99" s="12"/>
      <c r="D99" s="12" t="s">
        <v>41</v>
      </c>
      <c r="F99" s="29">
        <f>F20</f>
        <v>314.26000000000005</v>
      </c>
    </row>
    <row r="100" spans="1:9">
      <c r="C100" s="12"/>
      <c r="D100" s="12" t="s">
        <v>47</v>
      </c>
      <c r="F100" s="29">
        <f>F23</f>
        <v>306.83999999999997</v>
      </c>
    </row>
    <row r="101" spans="1:9">
      <c r="C101" s="12"/>
      <c r="D101" s="12" t="s">
        <v>53</v>
      </c>
      <c r="F101" s="29">
        <f>F27</f>
        <v>3631.2</v>
      </c>
    </row>
    <row r="102" spans="1:9">
      <c r="C102" s="12"/>
      <c r="D102" s="12" t="s">
        <v>53</v>
      </c>
      <c r="F102" s="29">
        <f>ROUND(F85/5,2)+F33</f>
        <v>191.97</v>
      </c>
    </row>
    <row r="103" spans="1:9">
      <c r="C103" s="12"/>
      <c r="D103" s="12" t="s">
        <v>71</v>
      </c>
      <c r="F103" s="30">
        <f>ROUND(F85/5,2)+F38</f>
        <v>4575.0200000000004</v>
      </c>
    </row>
    <row r="104" spans="1:9">
      <c r="C104" s="12"/>
      <c r="D104" s="12" t="s">
        <v>81</v>
      </c>
      <c r="F104" s="30">
        <f>ROUND(F85/5,2)+F84</f>
        <v>4346.170000000001</v>
      </c>
    </row>
    <row r="105" spans="1:9">
      <c r="C105" s="12"/>
      <c r="F105" s="29"/>
    </row>
    <row r="106" spans="1:9">
      <c r="C106" s="12"/>
      <c r="D106" s="12" t="s">
        <v>177</v>
      </c>
      <c r="E106" s="24"/>
      <c r="F106" s="29">
        <f>SUM(F95:F105)</f>
        <v>19019.09</v>
      </c>
    </row>
    <row r="107" spans="1:9">
      <c r="C107" s="12"/>
      <c r="D107" s="12"/>
      <c r="E107" s="24"/>
      <c r="F107" s="29"/>
    </row>
    <row r="108" spans="1:9">
      <c r="A108" s="12" t="s">
        <v>207</v>
      </c>
      <c r="C108" s="12"/>
      <c r="D108" s="31" t="s">
        <v>178</v>
      </c>
      <c r="F108" s="29"/>
    </row>
    <row r="109" spans="1:9">
      <c r="C109" s="22"/>
      <c r="D109" s="12"/>
      <c r="E109" s="24"/>
      <c r="F109" s="29"/>
    </row>
    <row r="110" spans="1:9">
      <c r="C110" s="12"/>
      <c r="D110" s="12"/>
      <c r="E110" s="24"/>
      <c r="F110" s="29"/>
    </row>
    <row r="111" spans="1:9">
      <c r="C111" s="12"/>
      <c r="D111" s="12"/>
      <c r="E111" s="24"/>
      <c r="F111" s="29"/>
    </row>
    <row r="112" spans="1:9">
      <c r="C112" s="12"/>
      <c r="D112" s="12"/>
      <c r="E112" s="24"/>
      <c r="F112" s="29"/>
    </row>
    <row r="113" spans="3:6">
      <c r="C113" s="12"/>
      <c r="D113" s="12"/>
      <c r="E113" s="24"/>
      <c r="F113" s="29"/>
    </row>
    <row r="114" spans="3:6">
      <c r="C114" s="12"/>
      <c r="D114" s="12"/>
      <c r="E114" s="24"/>
      <c r="F114" s="29"/>
    </row>
    <row r="115" spans="3:6">
      <c r="C115" s="12"/>
      <c r="D115" s="12"/>
      <c r="E115" s="24"/>
      <c r="F115" s="29"/>
    </row>
    <row r="116" spans="3:6">
      <c r="C116" s="12"/>
      <c r="D116" s="12"/>
      <c r="E116" s="24"/>
      <c r="F116" s="29"/>
    </row>
    <row r="117" spans="3:6">
      <c r="C117" s="12"/>
      <c r="D117" s="12"/>
      <c r="E117" s="24"/>
      <c r="F117" s="29"/>
    </row>
    <row r="118" spans="3:6">
      <c r="C118" s="12"/>
      <c r="D118" s="12"/>
      <c r="E118" s="24"/>
      <c r="F118" s="29"/>
    </row>
    <row r="119" spans="3:6">
      <c r="C119" s="12"/>
      <c r="D119" s="12"/>
      <c r="E119" s="24"/>
      <c r="F119" s="29"/>
    </row>
    <row r="120" spans="3:6">
      <c r="C120" s="12"/>
      <c r="D120" s="12"/>
      <c r="E120" s="24"/>
      <c r="F120" s="29"/>
    </row>
    <row r="121" spans="3:6">
      <c r="C121" s="12"/>
      <c r="D121" s="12"/>
      <c r="E121" s="24"/>
      <c r="F121" s="29"/>
    </row>
    <row r="122" spans="3:6">
      <c r="C122" s="12"/>
      <c r="D122" s="12"/>
      <c r="E122" s="24"/>
      <c r="F122" s="29"/>
    </row>
    <row r="123" spans="3:6">
      <c r="C123" s="12"/>
      <c r="D123" s="12"/>
      <c r="E123" s="24"/>
      <c r="F123" s="29"/>
    </row>
    <row r="124" spans="3:6">
      <c r="C124" s="12"/>
      <c r="D124" s="12"/>
      <c r="E124" s="24"/>
      <c r="F124" s="29"/>
    </row>
    <row r="125" spans="3:6">
      <c r="C125" s="12"/>
      <c r="D125" s="12"/>
      <c r="E125" s="24"/>
      <c r="F125" s="29"/>
    </row>
    <row r="126" spans="3:6">
      <c r="C126" s="12"/>
      <c r="D126" s="12"/>
      <c r="E126" s="24"/>
      <c r="F126" s="29"/>
    </row>
    <row r="127" spans="3:6">
      <c r="C127" s="12"/>
      <c r="D127" s="12"/>
      <c r="E127" s="24"/>
      <c r="F127" s="29"/>
    </row>
    <row r="128" spans="3:6">
      <c r="C128" s="12"/>
      <c r="D128" s="12"/>
      <c r="E128" s="24"/>
      <c r="F128" s="29"/>
    </row>
    <row r="129" spans="1:6">
      <c r="C129" s="12"/>
      <c r="D129" s="12"/>
      <c r="E129" s="24"/>
      <c r="F129" s="29"/>
    </row>
    <row r="130" spans="1:6">
      <c r="C130" s="12"/>
      <c r="D130" s="12"/>
      <c r="E130" s="24"/>
      <c r="F130" s="29"/>
    </row>
    <row r="131" spans="1:6">
      <c r="C131" s="12"/>
      <c r="D131" s="12"/>
      <c r="E131" s="24"/>
      <c r="F131" s="29"/>
    </row>
    <row r="132" spans="1:6">
      <c r="C132" s="12"/>
      <c r="D132" s="12"/>
      <c r="E132" s="24"/>
      <c r="F132" s="29"/>
    </row>
    <row r="133" spans="1:6">
      <c r="C133" s="12"/>
      <c r="D133" s="12"/>
      <c r="E133" s="24"/>
      <c r="F133" s="24" t="s">
        <v>180</v>
      </c>
    </row>
    <row r="134" spans="1:6">
      <c r="A134" s="12" t="s">
        <v>181</v>
      </c>
      <c r="C134" s="12"/>
      <c r="E134" s="24"/>
      <c r="F134" s="29"/>
    </row>
    <row r="135" spans="1:6">
      <c r="C135" s="12"/>
      <c r="D135" s="12"/>
      <c r="E135" s="24"/>
    </row>
    <row r="136" spans="1:6">
      <c r="A136" s="32" t="s">
        <v>182</v>
      </c>
      <c r="D136" s="12"/>
    </row>
    <row r="137" spans="1:6">
      <c r="A137" s="33"/>
      <c r="D137" s="12"/>
    </row>
    <row r="138" spans="1:6" ht="21" customHeight="1">
      <c r="A138" s="33" t="s">
        <v>183</v>
      </c>
    </row>
    <row r="139" spans="1:6">
      <c r="A139" s="33"/>
    </row>
    <row r="140" spans="1:6" ht="14.25" customHeight="1">
      <c r="A140" s="33" t="s">
        <v>184</v>
      </c>
    </row>
    <row r="141" spans="1:6">
      <c r="A141" s="33" t="s">
        <v>185</v>
      </c>
    </row>
    <row r="142" spans="1:6">
      <c r="A142" s="33" t="s">
        <v>186</v>
      </c>
    </row>
    <row r="143" spans="1:6">
      <c r="A143" s="33" t="s">
        <v>187</v>
      </c>
    </row>
    <row r="144" spans="1:6">
      <c r="A144" s="33" t="s">
        <v>188</v>
      </c>
    </row>
    <row r="145" spans="1:1">
      <c r="A145" s="33"/>
    </row>
    <row r="146" spans="1:1" ht="12.75" customHeight="1">
      <c r="A146" s="32" t="s">
        <v>189</v>
      </c>
    </row>
    <row r="147" spans="1:1">
      <c r="A147" s="33" t="s">
        <v>190</v>
      </c>
    </row>
    <row r="148" spans="1:1">
      <c r="A148" s="33" t="s">
        <v>191</v>
      </c>
    </row>
    <row r="149" spans="1:1">
      <c r="A149" s="33" t="s">
        <v>192</v>
      </c>
    </row>
    <row r="150" spans="1:1">
      <c r="A150" s="33" t="s">
        <v>193</v>
      </c>
    </row>
    <row r="151" spans="1:1">
      <c r="A151" s="33"/>
    </row>
    <row r="152" spans="1:1" ht="17.25" customHeight="1">
      <c r="A152" s="32" t="s">
        <v>194</v>
      </c>
    </row>
    <row r="153" spans="1:1">
      <c r="A153" s="33" t="s">
        <v>195</v>
      </c>
    </row>
    <row r="154" spans="1:1">
      <c r="A154" s="33" t="s">
        <v>196</v>
      </c>
    </row>
    <row r="155" spans="1:1">
      <c r="A155" s="33" t="s">
        <v>197</v>
      </c>
    </row>
    <row r="156" spans="1:1">
      <c r="A156" s="33" t="s">
        <v>198</v>
      </c>
    </row>
    <row r="157" spans="1:1">
      <c r="A157" s="33" t="s">
        <v>199</v>
      </c>
    </row>
    <row r="158" spans="1:1">
      <c r="A158" s="33" t="s">
        <v>200</v>
      </c>
    </row>
    <row r="159" spans="1:1">
      <c r="A159" s="33"/>
    </row>
    <row r="160" spans="1:1" ht="13.5" customHeight="1">
      <c r="A160" s="32" t="s">
        <v>201</v>
      </c>
    </row>
    <row r="161" spans="1:1">
      <c r="A161" s="33" t="s">
        <v>202</v>
      </c>
    </row>
    <row r="162" spans="1:1">
      <c r="A162" s="33" t="s">
        <v>203</v>
      </c>
    </row>
    <row r="163" spans="1:1">
      <c r="A163" s="33" t="s">
        <v>204</v>
      </c>
    </row>
    <row r="164" spans="1:1">
      <c r="A164" s="33"/>
    </row>
    <row r="165" spans="1:1" ht="15" customHeight="1">
      <c r="A165" s="32" t="s">
        <v>205</v>
      </c>
    </row>
    <row r="166" spans="1:1">
      <c r="A166" s="33"/>
    </row>
    <row r="167" spans="1:1">
      <c r="A167" s="33" t="s">
        <v>206</v>
      </c>
    </row>
    <row r="168" spans="1:1">
      <c r="A168" s="33"/>
    </row>
    <row r="169" spans="1:1">
      <c r="A169" s="33"/>
    </row>
    <row r="170" spans="1:1">
      <c r="A170" s="33"/>
    </row>
    <row r="171" spans="1:1">
      <c r="A171" s="33"/>
    </row>
    <row r="172" spans="1:1">
      <c r="A172" s="33"/>
    </row>
    <row r="173" spans="1:1">
      <c r="A173" s="33"/>
    </row>
    <row r="174" spans="1:1">
      <c r="A174" s="33"/>
    </row>
    <row r="175" spans="1:1">
      <c r="A175" s="33"/>
    </row>
    <row r="176" spans="1:1">
      <c r="A176" s="33"/>
    </row>
    <row r="177" spans="1:1">
      <c r="A177" s="33"/>
    </row>
    <row r="178" spans="1:1">
      <c r="A178" s="33"/>
    </row>
    <row r="179" spans="1:1">
      <c r="A179" s="33"/>
    </row>
    <row r="180" spans="1:1">
      <c r="A180" s="33"/>
    </row>
    <row r="181" spans="1:1">
      <c r="A181" s="33"/>
    </row>
    <row r="182" spans="1:1">
      <c r="A182" s="33"/>
    </row>
    <row r="183" spans="1:1">
      <c r="A183" s="33"/>
    </row>
    <row r="184" spans="1:1">
      <c r="A184" s="33"/>
    </row>
    <row r="185" spans="1:1">
      <c r="A185" s="33"/>
    </row>
    <row r="186" spans="1:1">
      <c r="A186" s="33"/>
    </row>
    <row r="187" spans="1:1">
      <c r="A187" s="33"/>
    </row>
    <row r="188" spans="1:1">
      <c r="A188" s="33"/>
    </row>
    <row r="189" spans="1:1">
      <c r="A189" s="33"/>
    </row>
    <row r="190" spans="1:1">
      <c r="A190" s="33"/>
    </row>
    <row r="191" spans="1:1">
      <c r="A191" s="33"/>
    </row>
    <row r="192" spans="1:1">
      <c r="A192" s="33"/>
    </row>
    <row r="193" spans="1:1">
      <c r="A193" s="33"/>
    </row>
    <row r="194" spans="1:1">
      <c r="A194" s="33"/>
    </row>
    <row r="195" spans="1:1">
      <c r="A195" s="33"/>
    </row>
    <row r="196" spans="1:1">
      <c r="A196" s="33"/>
    </row>
    <row r="197" spans="1:1">
      <c r="A197" s="33"/>
    </row>
    <row r="198" spans="1:1">
      <c r="A198" s="33"/>
    </row>
    <row r="199" spans="1:1">
      <c r="A199" s="33"/>
    </row>
    <row r="200" spans="1:1">
      <c r="A200" s="33"/>
    </row>
    <row r="201" spans="1:1">
      <c r="A201" s="33"/>
    </row>
    <row r="202" spans="1:1">
      <c r="A202" s="33"/>
    </row>
    <row r="203" spans="1:1">
      <c r="A203" s="33"/>
    </row>
    <row r="204" spans="1:1">
      <c r="A204" s="33"/>
    </row>
    <row r="205" spans="1:1">
      <c r="A205" s="33"/>
    </row>
    <row r="206" spans="1:1">
      <c r="A206" s="33"/>
    </row>
    <row r="207" spans="1:1">
      <c r="A207" s="33"/>
    </row>
    <row r="208" spans="1:1">
      <c r="A208" s="33"/>
    </row>
    <row r="209" spans="1:1">
      <c r="A209" s="33"/>
    </row>
    <row r="210" spans="1:1">
      <c r="A210" s="33"/>
    </row>
    <row r="211" spans="1:1">
      <c r="A211" s="33"/>
    </row>
    <row r="212" spans="1:1">
      <c r="A212" s="33"/>
    </row>
    <row r="213" spans="1:1">
      <c r="A213" s="33"/>
    </row>
    <row r="214" spans="1:1">
      <c r="A214" s="33"/>
    </row>
    <row r="215" spans="1:1">
      <c r="A215" s="33"/>
    </row>
    <row r="216" spans="1:1">
      <c r="A216" s="33"/>
    </row>
    <row r="217" spans="1:1">
      <c r="A217" s="33"/>
    </row>
    <row r="218" spans="1:1">
      <c r="A218" s="33"/>
    </row>
    <row r="219" spans="1:1">
      <c r="A219" s="33"/>
    </row>
    <row r="220" spans="1:1">
      <c r="A220" s="33"/>
    </row>
    <row r="221" spans="1:1">
      <c r="A221" s="33"/>
    </row>
    <row r="222" spans="1:1">
      <c r="A222" s="33"/>
    </row>
    <row r="223" spans="1:1">
      <c r="A223" s="33"/>
    </row>
    <row r="224" spans="1:1">
      <c r="A224" s="33"/>
    </row>
    <row r="225" spans="1:1">
      <c r="A225" s="33"/>
    </row>
    <row r="226" spans="1:1">
      <c r="A226" s="33"/>
    </row>
    <row r="227" spans="1:1">
      <c r="A227" s="33"/>
    </row>
    <row r="228" spans="1:1">
      <c r="A228" s="33"/>
    </row>
    <row r="229" spans="1:1">
      <c r="A229" s="33"/>
    </row>
    <row r="230" spans="1:1">
      <c r="A230" s="33"/>
    </row>
    <row r="231" spans="1:1">
      <c r="A231" s="33"/>
    </row>
    <row r="232" spans="1:1">
      <c r="A232" s="33"/>
    </row>
    <row r="233" spans="1:1">
      <c r="A233" s="33"/>
    </row>
    <row r="234" spans="1:1">
      <c r="A234" s="33"/>
    </row>
    <row r="235" spans="1:1">
      <c r="A235" s="33"/>
    </row>
    <row r="236" spans="1:1">
      <c r="A236" s="33"/>
    </row>
    <row r="237" spans="1:1">
      <c r="A237" s="33"/>
    </row>
    <row r="238" spans="1:1">
      <c r="A238" s="33"/>
    </row>
    <row r="239" spans="1:1">
      <c r="A239" s="33"/>
    </row>
    <row r="240" spans="1:1">
      <c r="A240" s="33"/>
    </row>
    <row r="241" spans="1:1">
      <c r="A241" s="33"/>
    </row>
    <row r="242" spans="1:1">
      <c r="A242" s="33"/>
    </row>
    <row r="243" spans="1:1">
      <c r="A243" s="33"/>
    </row>
    <row r="244" spans="1:1">
      <c r="A244" s="33"/>
    </row>
    <row r="245" spans="1:1">
      <c r="A245" s="33"/>
    </row>
    <row r="246" spans="1:1">
      <c r="A246" s="33"/>
    </row>
    <row r="247" spans="1:1">
      <c r="A247" s="33"/>
    </row>
    <row r="248" spans="1:1">
      <c r="A248" s="33"/>
    </row>
    <row r="249" spans="1:1">
      <c r="A249" s="33"/>
    </row>
    <row r="250" spans="1:1">
      <c r="A250" s="33"/>
    </row>
    <row r="251" spans="1:1">
      <c r="A251" s="33"/>
    </row>
    <row r="252" spans="1:1">
      <c r="A252" s="33"/>
    </row>
    <row r="253" spans="1:1">
      <c r="A253" s="33"/>
    </row>
    <row r="254" spans="1:1">
      <c r="A254" s="33"/>
    </row>
    <row r="255" spans="1:1">
      <c r="A255" s="33"/>
    </row>
    <row r="256" spans="1:1">
      <c r="A256" s="33"/>
    </row>
    <row r="257" spans="1:1">
      <c r="A257" s="33"/>
    </row>
    <row r="258" spans="1:1">
      <c r="A258" s="33"/>
    </row>
    <row r="259" spans="1:1">
      <c r="A259" s="33"/>
    </row>
    <row r="260" spans="1:1">
      <c r="A260" s="33"/>
    </row>
    <row r="261" spans="1:1">
      <c r="A261" s="33"/>
    </row>
    <row r="262" spans="1:1">
      <c r="A262" s="33"/>
    </row>
    <row r="263" spans="1:1">
      <c r="A263" s="33"/>
    </row>
    <row r="264" spans="1:1">
      <c r="A264" s="33"/>
    </row>
    <row r="265" spans="1:1">
      <c r="A265" s="33"/>
    </row>
    <row r="266" spans="1:1">
      <c r="A266" s="33"/>
    </row>
    <row r="267" spans="1:1">
      <c r="A267" s="33"/>
    </row>
    <row r="268" spans="1:1">
      <c r="A268" s="33"/>
    </row>
    <row r="269" spans="1:1">
      <c r="A269" s="33"/>
    </row>
    <row r="270" spans="1:1">
      <c r="A270" s="33"/>
    </row>
    <row r="271" spans="1:1">
      <c r="A271" s="33"/>
    </row>
    <row r="272" spans="1:1">
      <c r="A272" s="33"/>
    </row>
    <row r="273" spans="1:1">
      <c r="A273" s="33"/>
    </row>
    <row r="274" spans="1:1">
      <c r="A274" s="33"/>
    </row>
    <row r="275" spans="1:1">
      <c r="A275" s="33"/>
    </row>
    <row r="276" spans="1:1">
      <c r="A276" s="33"/>
    </row>
    <row r="277" spans="1:1">
      <c r="A277" s="33"/>
    </row>
    <row r="278" spans="1:1">
      <c r="A278" s="33"/>
    </row>
    <row r="279" spans="1:1">
      <c r="A279" s="33"/>
    </row>
    <row r="280" spans="1:1">
      <c r="A280" s="33"/>
    </row>
    <row r="281" spans="1:1">
      <c r="A281" s="33"/>
    </row>
    <row r="282" spans="1:1">
      <c r="A282" s="33"/>
    </row>
    <row r="283" spans="1:1">
      <c r="A283" s="33"/>
    </row>
    <row r="284" spans="1:1">
      <c r="A284" s="33"/>
    </row>
    <row r="285" spans="1:1">
      <c r="A285" s="33"/>
    </row>
    <row r="286" spans="1:1">
      <c r="A286" s="33"/>
    </row>
    <row r="287" spans="1:1">
      <c r="A287" s="33"/>
    </row>
    <row r="288" spans="1:1">
      <c r="A288" s="33"/>
    </row>
    <row r="289" spans="1:1">
      <c r="A289" s="33"/>
    </row>
    <row r="290" spans="1:1">
      <c r="A290" s="33"/>
    </row>
    <row r="291" spans="1:1">
      <c r="A291" s="33"/>
    </row>
    <row r="292" spans="1:1">
      <c r="A292" s="33"/>
    </row>
    <row r="293" spans="1:1">
      <c r="A293" s="33"/>
    </row>
    <row r="294" spans="1:1">
      <c r="A294" s="33"/>
    </row>
    <row r="295" spans="1:1">
      <c r="A295" s="33"/>
    </row>
    <row r="296" spans="1:1">
      <c r="A296" s="33"/>
    </row>
    <row r="297" spans="1:1">
      <c r="A297" s="33"/>
    </row>
    <row r="298" spans="1:1">
      <c r="A298" s="33"/>
    </row>
    <row r="299" spans="1:1">
      <c r="A299" s="33"/>
    </row>
    <row r="300" spans="1:1">
      <c r="A300" s="33"/>
    </row>
    <row r="301" spans="1:1">
      <c r="A301" s="33"/>
    </row>
    <row r="302" spans="1:1">
      <c r="A302" s="33"/>
    </row>
    <row r="303" spans="1:1">
      <c r="A303" s="33"/>
    </row>
    <row r="304" spans="1:1">
      <c r="A304" s="33"/>
    </row>
    <row r="305" spans="1:1">
      <c r="A305" s="33"/>
    </row>
    <row r="306" spans="1:1">
      <c r="A306" s="33"/>
    </row>
    <row r="307" spans="1:1">
      <c r="A307" s="33"/>
    </row>
    <row r="308" spans="1:1">
      <c r="A308" s="33"/>
    </row>
    <row r="309" spans="1:1">
      <c r="A309" s="33"/>
    </row>
    <row r="310" spans="1:1">
      <c r="A310" s="33"/>
    </row>
    <row r="311" spans="1:1">
      <c r="A311" s="33"/>
    </row>
    <row r="312" spans="1:1">
      <c r="A312" s="33"/>
    </row>
    <row r="313" spans="1:1">
      <c r="A313" s="33"/>
    </row>
    <row r="314" spans="1:1">
      <c r="A314" s="33"/>
    </row>
    <row r="315" spans="1:1">
      <c r="A315" s="33"/>
    </row>
    <row r="316" spans="1:1">
      <c r="A316" s="33"/>
    </row>
    <row r="317" spans="1:1">
      <c r="A317" s="33"/>
    </row>
    <row r="318" spans="1:1">
      <c r="A318" s="33"/>
    </row>
    <row r="319" spans="1:1">
      <c r="A319" s="33"/>
    </row>
    <row r="320" spans="1:1">
      <c r="A320" s="33"/>
    </row>
    <row r="321" spans="1:1">
      <c r="A321" s="33"/>
    </row>
    <row r="322" spans="1:1">
      <c r="A322" s="33"/>
    </row>
    <row r="323" spans="1:1">
      <c r="A323" s="33"/>
    </row>
    <row r="324" spans="1:1">
      <c r="A324" s="33"/>
    </row>
    <row r="325" spans="1:1">
      <c r="A325" s="33"/>
    </row>
    <row r="326" spans="1:1">
      <c r="A326" s="33"/>
    </row>
    <row r="327" spans="1:1">
      <c r="A327" s="33"/>
    </row>
    <row r="328" spans="1:1">
      <c r="A328" s="33"/>
    </row>
    <row r="329" spans="1:1">
      <c r="A329" s="33"/>
    </row>
    <row r="330" spans="1:1">
      <c r="A330" s="33"/>
    </row>
    <row r="331" spans="1:1">
      <c r="A331" s="33"/>
    </row>
    <row r="332" spans="1:1">
      <c r="A332" s="33"/>
    </row>
    <row r="333" spans="1:1">
      <c r="A333" s="33"/>
    </row>
  </sheetData>
  <pageMargins left="0.57999999999999996" right="0.27" top="1.32" bottom="0.44" header="0.28999999999999998" footer="0.25"/>
  <pageSetup orientation="portrait" horizontalDpi="4294967292" r:id="rId1"/>
  <headerFooter alignWithMargins="0">
    <oddHeader>&amp;C&amp;"Arial,Bold"&amp;12&amp;F - &amp;A</oddHeader>
    <oddFooter>&amp;LPage &amp;P&amp;C73 ACCOUNTS UPDATED &amp;D&amp;R(HOLE PUNCH SET AT 7)</oddFooter>
  </headerFooter>
  <rowBreaks count="2" manualBreakCount="2">
    <brk id="38" max="16383" man="1"/>
    <brk id="84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M333"/>
  <sheetViews>
    <sheetView topLeftCell="A10" zoomScaleNormal="100" workbookViewId="0">
      <selection activeCell="F24" sqref="F24"/>
    </sheetView>
  </sheetViews>
  <sheetFormatPr defaultRowHeight="12.75"/>
  <cols>
    <col min="1" max="1" width="17.42578125" style="12" customWidth="1"/>
    <col min="2" max="2" width="5.85546875" customWidth="1"/>
    <col min="3" max="3" width="38" customWidth="1"/>
    <col min="4" max="4" width="6.7109375" customWidth="1"/>
    <col min="5" max="5" width="11.28515625" customWidth="1"/>
    <col min="6" max="6" width="14.28515625" style="3" customWidth="1"/>
    <col min="7" max="7" width="4.42578125" customWidth="1"/>
    <col min="8" max="8" width="10.5703125" style="14" customWidth="1"/>
    <col min="9" max="9" width="15" style="15" customWidth="1"/>
    <col min="10" max="13" width="9.140625" style="7" customWidth="1"/>
  </cols>
  <sheetData>
    <row r="1" spans="1:9">
      <c r="A1" s="1" t="s">
        <v>0</v>
      </c>
      <c r="B1" s="2"/>
      <c r="C1" s="2"/>
      <c r="G1" s="4" t="s">
        <v>1</v>
      </c>
      <c r="H1" s="5" t="s">
        <v>2</v>
      </c>
      <c r="I1" s="6" t="s">
        <v>3</v>
      </c>
    </row>
    <row r="2" spans="1:9" ht="13.5" thickBot="1">
      <c r="A2" s="8" t="s">
        <v>4</v>
      </c>
      <c r="B2" s="8"/>
      <c r="C2" s="8" t="s">
        <v>5</v>
      </c>
      <c r="D2" s="8"/>
      <c r="E2" s="9" t="s">
        <v>6</v>
      </c>
      <c r="F2" s="10" t="s">
        <v>7</v>
      </c>
      <c r="G2" s="11" t="s">
        <v>8</v>
      </c>
      <c r="H2" s="5" t="s">
        <v>9</v>
      </c>
      <c r="I2" s="6" t="s">
        <v>10</v>
      </c>
    </row>
    <row r="3" spans="1:9" ht="21" customHeight="1" thickTop="1">
      <c r="A3" s="12" t="s">
        <v>11</v>
      </c>
      <c r="C3" t="s">
        <v>12</v>
      </c>
      <c r="E3" t="s">
        <v>13</v>
      </c>
      <c r="F3" s="13">
        <v>1906.3</v>
      </c>
      <c r="G3">
        <v>1</v>
      </c>
      <c r="H3" s="14">
        <f>IF(F3&gt;0,,1)</f>
        <v>0</v>
      </c>
      <c r="I3" s="15" t="str">
        <f>IF(OR(F3&lt;300,F3&gt;2850),"CHECK","-")</f>
        <v>-</v>
      </c>
    </row>
    <row r="4" spans="1:9">
      <c r="C4" t="s">
        <v>14</v>
      </c>
      <c r="E4" t="s">
        <v>15</v>
      </c>
      <c r="F4" s="13">
        <v>40.26</v>
      </c>
      <c r="G4">
        <f>G3+1</f>
        <v>2</v>
      </c>
      <c r="H4" s="14">
        <f>IF(F4&gt;0,,1)</f>
        <v>0</v>
      </c>
      <c r="I4" s="15" t="str">
        <f>IF(OR(F4&lt;5,F4&gt;30),"CHECK","-")</f>
        <v>CHECK</v>
      </c>
    </row>
    <row r="5" spans="1:9">
      <c r="C5" t="s">
        <v>16</v>
      </c>
      <c r="E5" t="s">
        <v>17</v>
      </c>
      <c r="F5" s="13">
        <v>9.23</v>
      </c>
      <c r="G5">
        <v>3</v>
      </c>
      <c r="H5" s="14">
        <f>IF(F5&gt;0,,1)</f>
        <v>0</v>
      </c>
      <c r="I5" s="15" t="str">
        <f>IF(OR(F5&lt;5,F5&gt;15),"CHECK","-")</f>
        <v>-</v>
      </c>
    </row>
    <row r="6" spans="1:9">
      <c r="C6" t="s">
        <v>18</v>
      </c>
      <c r="E6" t="s">
        <v>19</v>
      </c>
      <c r="F6" s="13">
        <v>10.85</v>
      </c>
      <c r="G6">
        <f>G5+1</f>
        <v>4</v>
      </c>
      <c r="H6" s="14">
        <f>IF(F6&gt;0,,1)</f>
        <v>0</v>
      </c>
      <c r="I6" s="15" t="str">
        <f>IF(OR(F6&lt;5,F6&gt;15),"CHECK","-")</f>
        <v>-</v>
      </c>
    </row>
    <row r="7" spans="1:9">
      <c r="C7" t="s">
        <v>20</v>
      </c>
      <c r="E7" t="s">
        <v>21</v>
      </c>
      <c r="F7" s="13">
        <v>10.25</v>
      </c>
      <c r="G7">
        <f>G6+1</f>
        <v>5</v>
      </c>
      <c r="H7" s="14">
        <f>IF(F7&gt;0,,1)</f>
        <v>0</v>
      </c>
      <c r="I7" s="15" t="str">
        <f>IF(OR(F7&lt;5,F7&gt;15),"CHECK","-")</f>
        <v>-</v>
      </c>
    </row>
    <row r="8" spans="1:9" ht="13.5" customHeight="1" thickBot="1">
      <c r="A8" s="8"/>
      <c r="B8" s="16"/>
      <c r="C8" s="8" t="s">
        <v>22</v>
      </c>
      <c r="D8" s="16"/>
      <c r="E8" s="16"/>
      <c r="F8" s="17">
        <f>SUM(F3:F7)</f>
        <v>1976.8899999999999</v>
      </c>
    </row>
    <row r="9" spans="1:9" ht="21" customHeight="1" thickTop="1">
      <c r="A9" s="12" t="s">
        <v>23</v>
      </c>
      <c r="C9" t="s">
        <v>24</v>
      </c>
      <c r="E9" t="s">
        <v>25</v>
      </c>
      <c r="F9" s="13">
        <v>951.85</v>
      </c>
      <c r="G9">
        <v>6</v>
      </c>
      <c r="H9" s="14">
        <f>IF(F9&gt;0,,1)</f>
        <v>0</v>
      </c>
      <c r="I9" s="15" t="str">
        <f>IF(OR(F9&lt;15,F9&gt;1600),"CHECK","-")</f>
        <v>-</v>
      </c>
    </row>
    <row r="10" spans="1:9" ht="21" customHeight="1">
      <c r="C10" t="s">
        <v>26</v>
      </c>
      <c r="E10" t="s">
        <v>27</v>
      </c>
      <c r="F10" s="13">
        <v>10.69</v>
      </c>
      <c r="G10">
        <v>7</v>
      </c>
      <c r="H10" s="14">
        <f>IF(F10&gt;0,,1)</f>
        <v>0</v>
      </c>
      <c r="I10" s="15" t="str">
        <f>IF(OR(F10&lt;9,F10&gt;25),"CHECK","-")</f>
        <v>-</v>
      </c>
    </row>
    <row r="11" spans="1:9" ht="13.5" customHeight="1" thickBot="1">
      <c r="A11" s="8"/>
      <c r="B11" s="16"/>
      <c r="C11" s="8" t="s">
        <v>28</v>
      </c>
      <c r="D11" s="16"/>
      <c r="E11" s="16"/>
      <c r="F11" s="17">
        <f>SUM(F9:F10)</f>
        <v>962.54000000000008</v>
      </c>
    </row>
    <row r="12" spans="1:9" ht="13.5" thickTop="1">
      <c r="A12" s="12" t="s">
        <v>29</v>
      </c>
      <c r="C12" s="18" t="s">
        <v>30</v>
      </c>
      <c r="E12" t="s">
        <v>31</v>
      </c>
      <c r="F12" s="13">
        <v>56.25</v>
      </c>
      <c r="G12">
        <f>G10+1</f>
        <v>8</v>
      </c>
      <c r="H12" s="14">
        <f>IF(F12&gt;0,,1)</f>
        <v>0</v>
      </c>
      <c r="I12" s="15" t="str">
        <f>IF(OR(F12&lt;50,F12&gt;60),"CHECK","-")</f>
        <v>-</v>
      </c>
    </row>
    <row r="13" spans="1:9">
      <c r="C13" t="s">
        <v>32</v>
      </c>
      <c r="E13" t="s">
        <v>33</v>
      </c>
      <c r="F13" s="13">
        <v>691.34</v>
      </c>
      <c r="G13">
        <f>G12+1</f>
        <v>9</v>
      </c>
      <c r="H13" s="14">
        <f>IF(F13&gt;0,,1)</f>
        <v>0</v>
      </c>
      <c r="I13" s="15" t="str">
        <f>IF(OR(F13&lt;500,F13&gt;1200),"CHECK","-")</f>
        <v>-</v>
      </c>
    </row>
    <row r="14" spans="1:9">
      <c r="C14" t="s">
        <v>34</v>
      </c>
      <c r="E14" t="s">
        <v>35</v>
      </c>
      <c r="F14" s="13">
        <v>940.79</v>
      </c>
      <c r="G14">
        <f>G13+1</f>
        <v>10</v>
      </c>
      <c r="H14" s="14">
        <f>IF(F14&gt;0,,1)</f>
        <v>0</v>
      </c>
      <c r="I14" s="15" t="str">
        <f>IF(OR(F14&lt;550,F14&gt;1600),"CHECK","-")</f>
        <v>-</v>
      </c>
    </row>
    <row r="15" spans="1:9" ht="13.5" thickBot="1">
      <c r="A15" s="8"/>
      <c r="B15" s="16"/>
      <c r="C15" s="8" t="s">
        <v>36</v>
      </c>
      <c r="D15" s="16"/>
      <c r="E15" s="16"/>
      <c r="F15" s="17">
        <f>SUM(F12:F14)</f>
        <v>1688.38</v>
      </c>
    </row>
    <row r="16" spans="1:9" ht="21" customHeight="1" thickTop="1">
      <c r="A16" s="12" t="s">
        <v>37</v>
      </c>
      <c r="C16" t="s">
        <v>38</v>
      </c>
      <c r="E16" t="s">
        <v>39</v>
      </c>
      <c r="F16" s="13">
        <v>115.95</v>
      </c>
      <c r="G16">
        <f>G14+1</f>
        <v>11</v>
      </c>
      <c r="H16" s="14">
        <f>IF(F16&gt;0,,1)</f>
        <v>0</v>
      </c>
      <c r="I16" s="15" t="str">
        <f>IF(OR(F16&lt;100,F16&gt;400),"CHECK","-")</f>
        <v>-</v>
      </c>
    </row>
    <row r="17" spans="1:10" ht="13.5" customHeight="1" thickBot="1">
      <c r="A17" s="8"/>
      <c r="B17" s="16"/>
      <c r="C17" s="8" t="s">
        <v>40</v>
      </c>
      <c r="D17" s="16"/>
      <c r="E17" s="16"/>
      <c r="F17" s="17">
        <f>SUM(F16)</f>
        <v>115.95</v>
      </c>
    </row>
    <row r="18" spans="1:10" ht="21" customHeight="1" thickTop="1">
      <c r="A18" s="12" t="s">
        <v>41</v>
      </c>
      <c r="C18" t="s">
        <v>42</v>
      </c>
      <c r="E18" t="s">
        <v>43</v>
      </c>
      <c r="F18" s="13">
        <v>297.91000000000003</v>
      </c>
      <c r="G18">
        <f>G16+1</f>
        <v>12</v>
      </c>
      <c r="H18" s="14">
        <f>IF(F18&gt;0,,1)</f>
        <v>0</v>
      </c>
      <c r="I18" s="15" t="str">
        <f>IF(OR(F18&lt;200,F18&gt;550),"CHECK","-")</f>
        <v>-</v>
      </c>
    </row>
    <row r="19" spans="1:10" ht="12.75" customHeight="1">
      <c r="C19" t="s">
        <v>44</v>
      </c>
      <c r="E19" t="s">
        <v>45</v>
      </c>
      <c r="F19" s="13">
        <v>41.5</v>
      </c>
      <c r="G19">
        <f>G18+1</f>
        <v>13</v>
      </c>
      <c r="H19" s="14">
        <f>IF(F19&gt;0,,1)</f>
        <v>0</v>
      </c>
      <c r="I19" s="15" t="str">
        <f>IF(OR(F19&lt;10,F19&gt;100),"CHECK","-")</f>
        <v>-</v>
      </c>
    </row>
    <row r="20" spans="1:10" ht="13.5" thickBot="1">
      <c r="A20" s="8"/>
      <c r="B20" s="16"/>
      <c r="C20" s="8" t="s">
        <v>46</v>
      </c>
      <c r="D20" s="16"/>
      <c r="E20" s="16"/>
      <c r="F20" s="17">
        <f>SUM(F18:F19)</f>
        <v>339.41</v>
      </c>
    </row>
    <row r="21" spans="1:10" ht="21" customHeight="1" thickTop="1">
      <c r="A21" s="12" t="s">
        <v>47</v>
      </c>
      <c r="C21" t="s">
        <v>48</v>
      </c>
      <c r="E21" s="18" t="s">
        <v>49</v>
      </c>
      <c r="F21" s="13">
        <v>177.05</v>
      </c>
      <c r="G21">
        <v>14</v>
      </c>
      <c r="H21" s="14">
        <f>IF(F21&gt;0,,1)</f>
        <v>0</v>
      </c>
      <c r="I21" s="15" t="str">
        <f>IF(OR(F21&lt;140,F21&gt;320),"CHECK","-")</f>
        <v>-</v>
      </c>
      <c r="J21" s="19"/>
    </row>
    <row r="22" spans="1:10" ht="12.75" customHeight="1">
      <c r="C22" t="s">
        <v>50</v>
      </c>
      <c r="E22" t="s">
        <v>51</v>
      </c>
      <c r="F22" s="13">
        <v>62.98</v>
      </c>
      <c r="G22">
        <v>15</v>
      </c>
      <c r="H22" s="14">
        <f>IF(F22&gt;0,,1)</f>
        <v>0</v>
      </c>
      <c r="I22" s="15" t="str">
        <f>IF(OR(F22&lt;10,F22&gt;100),"CHECK","-")</f>
        <v>-</v>
      </c>
    </row>
    <row r="23" spans="1:10" ht="13.5" thickBot="1">
      <c r="A23" s="8"/>
      <c r="B23" s="16"/>
      <c r="C23" s="8" t="s">
        <v>52</v>
      </c>
      <c r="D23" s="16"/>
      <c r="E23" s="16"/>
      <c r="F23" s="17">
        <f>SUM(F21:F22)</f>
        <v>240.03</v>
      </c>
    </row>
    <row r="24" spans="1:10" ht="21" customHeight="1" thickTop="1">
      <c r="A24" s="12" t="s">
        <v>53</v>
      </c>
      <c r="C24" t="s">
        <v>54</v>
      </c>
      <c r="E24" t="s">
        <v>55</v>
      </c>
      <c r="F24" s="13">
        <v>3579.7</v>
      </c>
      <c r="G24">
        <v>16</v>
      </c>
      <c r="H24" s="14">
        <f>IF(F24&gt;0,,1)</f>
        <v>0</v>
      </c>
      <c r="I24" s="15" t="str">
        <f>IF(OR(F24&lt;2700,F24&gt;3400),"CHECK","-")</f>
        <v>CHECK</v>
      </c>
      <c r="J24" s="7" t="s">
        <v>56</v>
      </c>
    </row>
    <row r="25" spans="1:10" ht="12.75" customHeight="1">
      <c r="C25" t="s">
        <v>57</v>
      </c>
      <c r="E25" t="s">
        <v>58</v>
      </c>
      <c r="F25" s="13">
        <v>24.05</v>
      </c>
      <c r="G25">
        <f>G24+1</f>
        <v>17</v>
      </c>
      <c r="H25" s="14">
        <f>IF(F25&gt;0,,1)</f>
        <v>0</v>
      </c>
      <c r="I25" s="15" t="str">
        <f>IF(OR(F25&lt;5,F25&gt;35),"CHECK","-")</f>
        <v>-</v>
      </c>
      <c r="J25" s="7" t="s">
        <v>59</v>
      </c>
    </row>
    <row r="26" spans="1:10" ht="12.75" customHeight="1">
      <c r="C26" t="s">
        <v>60</v>
      </c>
      <c r="E26" t="s">
        <v>61</v>
      </c>
      <c r="F26" s="13">
        <v>27.45</v>
      </c>
      <c r="G26">
        <f>G25+1</f>
        <v>18</v>
      </c>
      <c r="H26" s="14">
        <f>IF(F26&gt;0,,1)</f>
        <v>0</v>
      </c>
      <c r="I26" s="15" t="str">
        <f>IF(OR(F26&lt;5,F26&gt;40),"CHECK","-")</f>
        <v>-</v>
      </c>
      <c r="J26" s="7" t="s">
        <v>59</v>
      </c>
    </row>
    <row r="27" spans="1:10" ht="13.5" thickBot="1">
      <c r="A27" s="8"/>
      <c r="B27" s="16"/>
      <c r="C27" s="8" t="s">
        <v>62</v>
      </c>
      <c r="D27" s="16"/>
      <c r="E27" s="16"/>
      <c r="F27" s="17">
        <f>SUM(F24:F26)</f>
        <v>3631.2</v>
      </c>
    </row>
    <row r="28" spans="1:10" ht="21" customHeight="1" thickTop="1">
      <c r="A28" s="12" t="s">
        <v>53</v>
      </c>
      <c r="C28" s="18" t="s">
        <v>63</v>
      </c>
      <c r="E28" t="s">
        <v>64</v>
      </c>
      <c r="F28" s="13">
        <v>16.03</v>
      </c>
      <c r="G28">
        <v>19</v>
      </c>
      <c r="H28" s="14">
        <f>IF(F28&gt;0,,1)</f>
        <v>0</v>
      </c>
      <c r="I28" s="15" t="str">
        <f>IF(OR(F28&lt;8.5,F28&gt;90),"CHECK","-")</f>
        <v>-</v>
      </c>
    </row>
    <row r="29" spans="1:10">
      <c r="A29" s="20"/>
      <c r="B29" s="21"/>
      <c r="C29" t="s">
        <v>65</v>
      </c>
      <c r="E29" t="s">
        <v>66</v>
      </c>
      <c r="F29" s="13">
        <v>23</v>
      </c>
      <c r="G29">
        <v>20</v>
      </c>
      <c r="H29" s="14">
        <f>IF(F29&gt;0,,1)</f>
        <v>0</v>
      </c>
      <c r="I29" s="15" t="str">
        <f>IF(OR(F29&lt;10,F29&gt;45),"CHECK","-")</f>
        <v>-</v>
      </c>
    </row>
    <row r="30" spans="1:10">
      <c r="A30" s="22"/>
      <c r="C30" t="s">
        <v>67</v>
      </c>
      <c r="E30" t="s">
        <v>68</v>
      </c>
      <c r="F30" s="13">
        <v>1.57</v>
      </c>
      <c r="G30">
        <f>G29+1</f>
        <v>21</v>
      </c>
      <c r="H30" s="14">
        <f>IF(F30&gt;0,,1)</f>
        <v>0</v>
      </c>
      <c r="I30" s="15" t="str">
        <f>IF(OR(F30&lt;1,F30&gt;15),"CHECK","-")</f>
        <v>-</v>
      </c>
    </row>
    <row r="31" spans="1:10">
      <c r="C31" t="s">
        <v>69</v>
      </c>
      <c r="E31" t="s">
        <v>70</v>
      </c>
      <c r="F31" s="13">
        <v>1.1399999999999999</v>
      </c>
      <c r="G31">
        <f>G30+1</f>
        <v>22</v>
      </c>
      <c r="H31" s="14">
        <f>IF(F31&gt;0,,1)</f>
        <v>0</v>
      </c>
      <c r="I31" s="15" t="str">
        <f>IF(OR(F31&lt;1,F31&gt;15),"CHECK","-")</f>
        <v>-</v>
      </c>
    </row>
    <row r="32" spans="1:10">
      <c r="A32" s="22"/>
    </row>
    <row r="33" spans="1:10" ht="13.5" thickBot="1">
      <c r="A33" s="8"/>
      <c r="B33" s="16"/>
      <c r="C33" s="8" t="s">
        <v>62</v>
      </c>
      <c r="D33" s="16"/>
      <c r="E33" s="16"/>
      <c r="F33" s="17">
        <f>SUM(F28:F31)</f>
        <v>41.74</v>
      </c>
    </row>
    <row r="34" spans="1:10" ht="21" customHeight="1" thickTop="1">
      <c r="A34" s="12" t="s">
        <v>71</v>
      </c>
      <c r="C34" s="18" t="s">
        <v>72</v>
      </c>
      <c r="E34" s="18" t="s">
        <v>73</v>
      </c>
      <c r="F34" s="13">
        <v>9.5</v>
      </c>
      <c r="G34">
        <v>23</v>
      </c>
      <c r="H34" s="14">
        <f>IF(F34&gt;0,,1)</f>
        <v>0</v>
      </c>
      <c r="I34" s="15" t="str">
        <f>IF(OR(F34&lt;8,F34&gt;10),"CHECK","-")</f>
        <v>-</v>
      </c>
      <c r="J34" s="19"/>
    </row>
    <row r="35" spans="1:10" ht="21" customHeight="1">
      <c r="C35" s="18" t="s">
        <v>74</v>
      </c>
      <c r="E35" s="18" t="s">
        <v>75</v>
      </c>
      <c r="F35" s="13">
        <v>1443.26</v>
      </c>
      <c r="G35">
        <v>24</v>
      </c>
      <c r="H35" s="14">
        <f>IF(F35&gt;0,,1)</f>
        <v>0</v>
      </c>
      <c r="I35" s="15" t="str">
        <f>IF(OR(F35&lt;1200,F35&gt;1550),"CHECK","-")</f>
        <v>-</v>
      </c>
    </row>
    <row r="36" spans="1:10" ht="12.75" customHeight="1">
      <c r="C36" t="s">
        <v>76</v>
      </c>
      <c r="E36" t="s">
        <v>77</v>
      </c>
      <c r="F36" s="13">
        <v>998.8</v>
      </c>
      <c r="G36">
        <v>25</v>
      </c>
      <c r="H36" s="14">
        <f>IF(F36&gt;0,,1)</f>
        <v>0</v>
      </c>
      <c r="I36" s="15" t="str">
        <f>IF(OR(F36&lt;1000,F36&gt;1400),"CHECK","-")</f>
        <v>CHECK</v>
      </c>
    </row>
    <row r="37" spans="1:10">
      <c r="C37" t="s">
        <v>78</v>
      </c>
      <c r="E37" t="s">
        <v>79</v>
      </c>
      <c r="F37" s="13">
        <v>2169.0300000000002</v>
      </c>
      <c r="G37">
        <v>26</v>
      </c>
      <c r="H37" s="14">
        <f>IF(F37&gt;0,,1)</f>
        <v>0</v>
      </c>
      <c r="I37" s="15" t="str">
        <f>IF(OR(F37&lt;1000,F37&gt;3000),"CHECK","-")</f>
        <v>-</v>
      </c>
    </row>
    <row r="38" spans="1:10" ht="13.5" thickBot="1">
      <c r="A38" s="8"/>
      <c r="B38" s="16"/>
      <c r="C38" s="8" t="s">
        <v>80</v>
      </c>
      <c r="D38" s="16"/>
      <c r="E38" s="16"/>
      <c r="F38" s="17">
        <f>SUM(F34:F37)</f>
        <v>4620.59</v>
      </c>
    </row>
    <row r="39" spans="1:10" ht="21" customHeight="1" thickTop="1">
      <c r="A39" s="12" t="s">
        <v>81</v>
      </c>
      <c r="C39" t="s">
        <v>82</v>
      </c>
      <c r="E39" t="s">
        <v>83</v>
      </c>
      <c r="F39" s="13">
        <v>1.1399999999999999</v>
      </c>
      <c r="G39">
        <f>G37+1</f>
        <v>27</v>
      </c>
      <c r="H39" s="14">
        <f t="shared" ref="H39:H83" si="0">IF(F39&gt;0,,1)</f>
        <v>0</v>
      </c>
      <c r="I39" s="15" t="str">
        <f>IF(OR(F39&lt;1,F39&gt;15),"CHECK","-")</f>
        <v>-</v>
      </c>
    </row>
    <row r="40" spans="1:10">
      <c r="C40" t="s">
        <v>84</v>
      </c>
      <c r="E40" t="s">
        <v>85</v>
      </c>
      <c r="F40" s="13">
        <v>104.63</v>
      </c>
      <c r="G40">
        <f t="shared" ref="G40:G83" si="1">G39+1</f>
        <v>28</v>
      </c>
      <c r="H40" s="14">
        <f t="shared" si="0"/>
        <v>0</v>
      </c>
      <c r="I40" s="15" t="str">
        <f>IF(OR(F40&lt;70,F40&gt;150),"CHECK","-")</f>
        <v>-</v>
      </c>
    </row>
    <row r="41" spans="1:10">
      <c r="C41" t="s">
        <v>86</v>
      </c>
      <c r="E41" t="s">
        <v>87</v>
      </c>
      <c r="F41" s="13">
        <v>22.69</v>
      </c>
      <c r="G41">
        <f t="shared" si="1"/>
        <v>29</v>
      </c>
      <c r="H41" s="14">
        <f t="shared" si="0"/>
        <v>0</v>
      </c>
      <c r="I41" s="15" t="str">
        <f>IF(OR(F41&lt;15,F41&gt;50),"CHECK","-")</f>
        <v>-</v>
      </c>
    </row>
    <row r="42" spans="1:10">
      <c r="C42" t="s">
        <v>88</v>
      </c>
      <c r="E42" t="s">
        <v>89</v>
      </c>
      <c r="F42" s="13">
        <v>11.49</v>
      </c>
      <c r="G42">
        <f t="shared" si="1"/>
        <v>30</v>
      </c>
      <c r="H42" s="14">
        <f t="shared" si="0"/>
        <v>0</v>
      </c>
      <c r="I42" s="15" t="str">
        <f>IF(OR(F42&lt;9,F42&gt;20),"CHECK","-")</f>
        <v>-</v>
      </c>
    </row>
    <row r="43" spans="1:10">
      <c r="C43" t="s">
        <v>90</v>
      </c>
      <c r="E43" t="s">
        <v>91</v>
      </c>
      <c r="F43" s="13">
        <v>11.06</v>
      </c>
      <c r="G43">
        <f t="shared" si="1"/>
        <v>31</v>
      </c>
      <c r="H43" s="14">
        <f t="shared" si="0"/>
        <v>0</v>
      </c>
      <c r="I43" s="15" t="str">
        <f>IF(OR(F43&lt;9,F43&gt;15),"CHECK","-")</f>
        <v>-</v>
      </c>
    </row>
    <row r="44" spans="1:10">
      <c r="C44" t="s">
        <v>92</v>
      </c>
      <c r="E44" t="s">
        <v>93</v>
      </c>
      <c r="F44" s="13">
        <v>10.76</v>
      </c>
      <c r="G44">
        <f t="shared" si="1"/>
        <v>32</v>
      </c>
      <c r="H44" s="14">
        <f t="shared" si="0"/>
        <v>0</v>
      </c>
      <c r="I44" s="15" t="str">
        <f>IF(OR(F44&lt;5,F44&gt;10),"CHECK","-")</f>
        <v>CHECK</v>
      </c>
    </row>
    <row r="45" spans="1:10">
      <c r="C45" t="s">
        <v>94</v>
      </c>
      <c r="E45" t="s">
        <v>95</v>
      </c>
      <c r="F45" s="13">
        <v>130.34</v>
      </c>
      <c r="G45">
        <f t="shared" si="1"/>
        <v>33</v>
      </c>
      <c r="H45" s="14">
        <f t="shared" si="0"/>
        <v>0</v>
      </c>
      <c r="I45" s="15" t="str">
        <f>IF(OR(F45&lt;80,F45&gt;300),"CHECK","-")</f>
        <v>-</v>
      </c>
    </row>
    <row r="46" spans="1:10">
      <c r="C46" t="s">
        <v>96</v>
      </c>
      <c r="E46" t="s">
        <v>97</v>
      </c>
      <c r="F46" s="13">
        <v>32.43</v>
      </c>
      <c r="G46">
        <f t="shared" si="1"/>
        <v>34</v>
      </c>
      <c r="H46" s="14">
        <f t="shared" si="0"/>
        <v>0</v>
      </c>
      <c r="I46" s="15" t="str">
        <f>IF(OR(F46&lt;15,F46&gt;45),"CHECK","-")</f>
        <v>-</v>
      </c>
    </row>
    <row r="47" spans="1:10">
      <c r="C47" t="s">
        <v>98</v>
      </c>
      <c r="E47" t="s">
        <v>99</v>
      </c>
      <c r="F47" s="13">
        <v>213.22</v>
      </c>
      <c r="G47">
        <f t="shared" si="1"/>
        <v>35</v>
      </c>
      <c r="H47" s="14">
        <f t="shared" si="0"/>
        <v>0</v>
      </c>
      <c r="I47" s="15" t="str">
        <f>IF(OR(F47&lt;135,F47&gt;325),"CHECK","-")</f>
        <v>-</v>
      </c>
    </row>
    <row r="48" spans="1:10">
      <c r="C48" t="s">
        <v>100</v>
      </c>
      <c r="E48" t="s">
        <v>101</v>
      </c>
      <c r="F48" s="13">
        <v>33.49</v>
      </c>
      <c r="G48">
        <f t="shared" si="1"/>
        <v>36</v>
      </c>
      <c r="H48" s="14">
        <f t="shared" si="0"/>
        <v>0</v>
      </c>
      <c r="I48" s="15" t="str">
        <f>IF(OR(F48&lt;15,F48&gt;40),"CHECK","-")</f>
        <v>-</v>
      </c>
    </row>
    <row r="49" spans="3:9">
      <c r="C49" t="s">
        <v>102</v>
      </c>
      <c r="E49" t="s">
        <v>103</v>
      </c>
      <c r="F49" s="13">
        <v>68.680000000000007</v>
      </c>
      <c r="G49">
        <f t="shared" si="1"/>
        <v>37</v>
      </c>
      <c r="H49" s="14">
        <f t="shared" si="0"/>
        <v>0</v>
      </c>
      <c r="I49" s="15" t="str">
        <f>IF(OR(F49&lt;20,F49&gt;65),"CHECK","-")</f>
        <v>CHECK</v>
      </c>
    </row>
    <row r="50" spans="3:9">
      <c r="C50" t="s">
        <v>104</v>
      </c>
      <c r="E50" t="s">
        <v>105</v>
      </c>
      <c r="F50" s="13">
        <v>11.06</v>
      </c>
      <c r="G50">
        <f t="shared" si="1"/>
        <v>38</v>
      </c>
      <c r="H50" s="14">
        <f t="shared" si="0"/>
        <v>0</v>
      </c>
      <c r="I50" s="15" t="str">
        <f>IF(OR(F50&lt;8,F50&gt;15),"CHECK","-")</f>
        <v>-</v>
      </c>
    </row>
    <row r="51" spans="3:9">
      <c r="C51" t="s">
        <v>106</v>
      </c>
      <c r="E51" t="s">
        <v>107</v>
      </c>
      <c r="F51" s="13">
        <v>15.29</v>
      </c>
      <c r="G51">
        <f t="shared" si="1"/>
        <v>39</v>
      </c>
      <c r="H51" s="14">
        <f t="shared" si="0"/>
        <v>0</v>
      </c>
      <c r="I51" s="15" t="str">
        <f>IF(OR(F51&lt;10,F51&gt;20),"CHECK","-")</f>
        <v>-</v>
      </c>
    </row>
    <row r="52" spans="3:9">
      <c r="C52" t="s">
        <v>108</v>
      </c>
      <c r="E52" t="s">
        <v>109</v>
      </c>
      <c r="F52" s="13">
        <v>13.69</v>
      </c>
      <c r="G52">
        <f t="shared" si="1"/>
        <v>40</v>
      </c>
      <c r="H52" s="14">
        <f t="shared" si="0"/>
        <v>0</v>
      </c>
      <c r="I52" s="15" t="str">
        <f>IF(OR(F52&lt;10,F52&gt;15),"CHECK","-")</f>
        <v>-</v>
      </c>
    </row>
    <row r="53" spans="3:9">
      <c r="C53" t="s">
        <v>110</v>
      </c>
      <c r="E53" t="s">
        <v>111</v>
      </c>
      <c r="F53" s="13">
        <v>14.66</v>
      </c>
      <c r="G53">
        <f t="shared" si="1"/>
        <v>41</v>
      </c>
      <c r="H53" s="14">
        <f t="shared" si="0"/>
        <v>0</v>
      </c>
      <c r="I53" s="15" t="str">
        <f>IF(OR(F53&lt;10,F53&gt;20),"CHECK","-")</f>
        <v>-</v>
      </c>
    </row>
    <row r="54" spans="3:9">
      <c r="C54" t="s">
        <v>112</v>
      </c>
      <c r="E54" t="s">
        <v>113</v>
      </c>
      <c r="F54" s="13">
        <v>19.09</v>
      </c>
      <c r="G54">
        <f t="shared" si="1"/>
        <v>42</v>
      </c>
      <c r="H54" s="14">
        <f t="shared" si="0"/>
        <v>0</v>
      </c>
      <c r="I54" s="15" t="str">
        <f>IF(OR(F54&lt;12,F54&gt;35),"CHECK","-")</f>
        <v>-</v>
      </c>
    </row>
    <row r="55" spans="3:9">
      <c r="C55" t="s">
        <v>114</v>
      </c>
      <c r="E55" t="s">
        <v>115</v>
      </c>
      <c r="F55" s="13">
        <v>50.82</v>
      </c>
      <c r="G55">
        <f t="shared" si="1"/>
        <v>43</v>
      </c>
      <c r="H55" s="14">
        <f t="shared" si="0"/>
        <v>0</v>
      </c>
      <c r="I55" s="15" t="str">
        <f>IF(OR(F55&lt;20,F55&gt;90),"CHECK","-")</f>
        <v>-</v>
      </c>
    </row>
    <row r="56" spans="3:9">
      <c r="C56" t="s">
        <v>116</v>
      </c>
      <c r="E56" t="s">
        <v>117</v>
      </c>
      <c r="F56" s="13">
        <v>1876.22</v>
      </c>
      <c r="G56">
        <f t="shared" si="1"/>
        <v>44</v>
      </c>
      <c r="H56" s="14">
        <f t="shared" si="0"/>
        <v>0</v>
      </c>
      <c r="I56" s="15" t="str">
        <f>IF(OR(F56&lt;1500,F56&gt;2700),"CHECK","-")</f>
        <v>-</v>
      </c>
    </row>
    <row r="57" spans="3:9">
      <c r="C57" t="s">
        <v>118</v>
      </c>
      <c r="E57" t="s">
        <v>119</v>
      </c>
      <c r="F57" s="13">
        <v>44.8</v>
      </c>
      <c r="G57">
        <f t="shared" si="1"/>
        <v>45</v>
      </c>
      <c r="H57" s="14">
        <f t="shared" si="0"/>
        <v>0</v>
      </c>
      <c r="I57" s="15" t="str">
        <f>IF(OR(F57&lt;25,F57&gt;60),"CHECK","-")</f>
        <v>-</v>
      </c>
    </row>
    <row r="58" spans="3:9">
      <c r="C58" t="s">
        <v>120</v>
      </c>
      <c r="E58" t="s">
        <v>121</v>
      </c>
      <c r="F58" s="13">
        <v>32.32</v>
      </c>
      <c r="G58">
        <f t="shared" si="1"/>
        <v>46</v>
      </c>
      <c r="H58" s="14">
        <f t="shared" si="0"/>
        <v>0</v>
      </c>
      <c r="I58" s="15" t="str">
        <f>IF(OR(F58&lt;20,F58&gt;50),"CHECK","-")</f>
        <v>-</v>
      </c>
    </row>
    <row r="59" spans="3:9">
      <c r="C59" t="s">
        <v>122</v>
      </c>
      <c r="E59" t="s">
        <v>123</v>
      </c>
      <c r="F59" s="13">
        <v>21.75</v>
      </c>
      <c r="G59">
        <f t="shared" si="1"/>
        <v>47</v>
      </c>
      <c r="H59" s="14">
        <f t="shared" si="0"/>
        <v>0</v>
      </c>
      <c r="I59" s="15" t="str">
        <f>IF(OR(F59&lt;10,F59&gt;30),"CHECK","-")</f>
        <v>-</v>
      </c>
    </row>
    <row r="60" spans="3:9">
      <c r="C60" t="s">
        <v>124</v>
      </c>
      <c r="E60" t="s">
        <v>125</v>
      </c>
      <c r="F60" s="13">
        <v>11.16</v>
      </c>
      <c r="G60">
        <f t="shared" si="1"/>
        <v>48</v>
      </c>
      <c r="H60" s="14">
        <f t="shared" si="0"/>
        <v>0</v>
      </c>
      <c r="I60" s="15" t="str">
        <f>IF(OR(F60&lt;10,F60&gt;20),"CHECK","-")</f>
        <v>-</v>
      </c>
    </row>
    <row r="61" spans="3:9">
      <c r="C61" t="s">
        <v>126</v>
      </c>
      <c r="E61" t="s">
        <v>127</v>
      </c>
      <c r="F61" s="13">
        <v>14.24</v>
      </c>
      <c r="G61">
        <f t="shared" si="1"/>
        <v>49</v>
      </c>
      <c r="H61" s="14">
        <f t="shared" si="0"/>
        <v>0</v>
      </c>
      <c r="I61" s="15" t="str">
        <f>IF(OR(F61&lt;10,F61&gt;30),"CHECK","-")</f>
        <v>-</v>
      </c>
    </row>
    <row r="62" spans="3:9">
      <c r="C62" t="s">
        <v>128</v>
      </c>
      <c r="E62" t="s">
        <v>129</v>
      </c>
      <c r="F62" s="13">
        <v>59.79</v>
      </c>
      <c r="G62">
        <f t="shared" si="1"/>
        <v>50</v>
      </c>
      <c r="H62" s="14">
        <f t="shared" si="0"/>
        <v>0</v>
      </c>
      <c r="I62" s="15" t="str">
        <f>IF(OR(F62&lt;30,F62&gt;70),"CHECK","-")</f>
        <v>-</v>
      </c>
    </row>
    <row r="63" spans="3:9">
      <c r="C63" t="s">
        <v>130</v>
      </c>
      <c r="E63" t="s">
        <v>131</v>
      </c>
      <c r="F63" s="13">
        <v>68.25</v>
      </c>
      <c r="G63">
        <f t="shared" si="1"/>
        <v>51</v>
      </c>
      <c r="H63" s="14">
        <f t="shared" si="0"/>
        <v>0</v>
      </c>
      <c r="I63" s="15" t="str">
        <f>IF(OR(F63&lt;88,F63&gt;130),"CHECK","-")</f>
        <v>CHECK</v>
      </c>
    </row>
    <row r="64" spans="3:9">
      <c r="C64" t="s">
        <v>132</v>
      </c>
      <c r="E64" t="s">
        <v>133</v>
      </c>
      <c r="F64" s="13">
        <v>48.81</v>
      </c>
      <c r="G64">
        <f t="shared" si="1"/>
        <v>52</v>
      </c>
      <c r="H64" s="14">
        <f t="shared" si="0"/>
        <v>0</v>
      </c>
      <c r="I64" s="15" t="str">
        <f>IF(OR(F64&lt;20,F64&gt;75),"CHECK","-")</f>
        <v>-</v>
      </c>
    </row>
    <row r="65" spans="3:9">
      <c r="C65" t="s">
        <v>134</v>
      </c>
      <c r="E65" t="s">
        <v>135</v>
      </c>
      <c r="F65" s="13">
        <v>20.05</v>
      </c>
      <c r="G65">
        <f t="shared" si="1"/>
        <v>53</v>
      </c>
      <c r="H65" s="14">
        <f t="shared" si="0"/>
        <v>0</v>
      </c>
      <c r="I65" s="15" t="str">
        <f>IF(OR(F65&lt;10,F65&gt;25),"CHECK","-")</f>
        <v>-</v>
      </c>
    </row>
    <row r="66" spans="3:9">
      <c r="C66" t="s">
        <v>136</v>
      </c>
      <c r="E66" t="s">
        <v>137</v>
      </c>
      <c r="F66" s="13">
        <v>27.98</v>
      </c>
      <c r="G66">
        <f t="shared" si="1"/>
        <v>54</v>
      </c>
      <c r="H66" s="14">
        <f t="shared" si="0"/>
        <v>0</v>
      </c>
      <c r="I66" s="15" t="str">
        <f>IF(OR(F66&lt;15,F66&gt;40),"CHECK","-")</f>
        <v>-</v>
      </c>
    </row>
    <row r="67" spans="3:9">
      <c r="C67" t="s">
        <v>138</v>
      </c>
      <c r="E67" t="s">
        <v>139</v>
      </c>
      <c r="F67" s="13">
        <v>558.82000000000005</v>
      </c>
      <c r="G67">
        <f t="shared" si="1"/>
        <v>55</v>
      </c>
      <c r="H67" s="14">
        <f t="shared" si="0"/>
        <v>0</v>
      </c>
      <c r="I67" s="15" t="str">
        <f>IF(OR(F67&lt;225,F67&gt;650),"CHECK","-")</f>
        <v>-</v>
      </c>
    </row>
    <row r="68" spans="3:9">
      <c r="C68" t="s">
        <v>140</v>
      </c>
      <c r="E68" t="s">
        <v>141</v>
      </c>
      <c r="F68" s="13">
        <v>17.399999999999999</v>
      </c>
      <c r="G68">
        <f t="shared" si="1"/>
        <v>56</v>
      </c>
      <c r="H68" s="14">
        <f t="shared" si="0"/>
        <v>0</v>
      </c>
      <c r="I68" s="15" t="str">
        <f>IF(OR(F68&lt;9.5,F68&gt;20),"CHECK","-")</f>
        <v>-</v>
      </c>
    </row>
    <row r="69" spans="3:9">
      <c r="C69" t="s">
        <v>142</v>
      </c>
      <c r="E69" t="s">
        <v>143</v>
      </c>
      <c r="F69" s="13">
        <v>40.89</v>
      </c>
      <c r="G69">
        <f t="shared" si="1"/>
        <v>57</v>
      </c>
      <c r="H69" s="14">
        <f t="shared" si="0"/>
        <v>0</v>
      </c>
      <c r="I69" s="15" t="str">
        <f>IF(OR(F69&lt;25,F69&gt;67),"CHECK","-")</f>
        <v>-</v>
      </c>
    </row>
    <row r="70" spans="3:9">
      <c r="C70" t="s">
        <v>144</v>
      </c>
      <c r="E70" t="s">
        <v>145</v>
      </c>
      <c r="F70" s="13">
        <v>12.55</v>
      </c>
      <c r="G70">
        <f t="shared" si="1"/>
        <v>58</v>
      </c>
      <c r="H70" s="14">
        <f t="shared" si="0"/>
        <v>0</v>
      </c>
      <c r="I70" s="15" t="str">
        <f>IF(OR(F70&lt;9,F70&gt;20),"CHECK","-")</f>
        <v>-</v>
      </c>
    </row>
    <row r="71" spans="3:9">
      <c r="C71" t="s">
        <v>146</v>
      </c>
      <c r="E71" t="s">
        <v>147</v>
      </c>
      <c r="F71" s="13">
        <v>499.31</v>
      </c>
      <c r="G71">
        <f t="shared" si="1"/>
        <v>59</v>
      </c>
      <c r="H71" s="14">
        <f t="shared" si="0"/>
        <v>0</v>
      </c>
      <c r="I71" s="15" t="str">
        <f>IF(OR(F71&lt;275,F71&gt;650),"CHECK","-")</f>
        <v>-</v>
      </c>
    </row>
    <row r="72" spans="3:9">
      <c r="C72" t="s">
        <v>148</v>
      </c>
      <c r="E72" t="s">
        <v>149</v>
      </c>
      <c r="F72" s="13">
        <v>50.07</v>
      </c>
      <c r="G72">
        <f t="shared" si="1"/>
        <v>60</v>
      </c>
      <c r="H72" s="14">
        <f t="shared" si="0"/>
        <v>0</v>
      </c>
      <c r="I72" s="15" t="str">
        <f>IF(OR(F72&lt;30,F72&gt;100),"CHECK","-")</f>
        <v>-</v>
      </c>
    </row>
    <row r="73" spans="3:9">
      <c r="C73" t="s">
        <v>150</v>
      </c>
      <c r="E73" t="s">
        <v>151</v>
      </c>
      <c r="F73" s="13">
        <v>24.81</v>
      </c>
      <c r="G73">
        <f t="shared" si="1"/>
        <v>61</v>
      </c>
      <c r="H73" s="14">
        <f t="shared" si="0"/>
        <v>0</v>
      </c>
      <c r="I73" s="15" t="str">
        <f>IF(OR(F73&lt;14,F73&gt;50),"CHECK","-")</f>
        <v>-</v>
      </c>
    </row>
    <row r="74" spans="3:9">
      <c r="C74" t="s">
        <v>152</v>
      </c>
      <c r="E74" t="s">
        <v>153</v>
      </c>
      <c r="F74" s="13">
        <v>51.77</v>
      </c>
      <c r="G74">
        <f t="shared" si="1"/>
        <v>62</v>
      </c>
      <c r="H74" s="14">
        <f t="shared" si="0"/>
        <v>0</v>
      </c>
      <c r="I74" s="15" t="str">
        <f>IF(OR(F74&lt;44,F74&gt;125),"CHECK","-")</f>
        <v>-</v>
      </c>
    </row>
    <row r="75" spans="3:9">
      <c r="C75" t="s">
        <v>154</v>
      </c>
      <c r="E75" t="s">
        <v>155</v>
      </c>
      <c r="F75" s="13">
        <v>44.8</v>
      </c>
      <c r="G75">
        <f t="shared" si="1"/>
        <v>63</v>
      </c>
      <c r="H75" s="14">
        <f t="shared" si="0"/>
        <v>0</v>
      </c>
      <c r="I75" s="15" t="str">
        <f>IF(OR(F75&lt;20,F75&gt;80),"CHECK","-")</f>
        <v>-</v>
      </c>
    </row>
    <row r="76" spans="3:9">
      <c r="C76" t="s">
        <v>156</v>
      </c>
      <c r="E76" t="s">
        <v>157</v>
      </c>
      <c r="F76" s="13">
        <v>51.56</v>
      </c>
      <c r="G76">
        <f t="shared" si="1"/>
        <v>64</v>
      </c>
      <c r="H76" s="14">
        <f t="shared" si="0"/>
        <v>0</v>
      </c>
      <c r="I76" s="15" t="str">
        <f>IF(OR(F76&lt;25,F76&gt;70),"CHECK","-")</f>
        <v>-</v>
      </c>
    </row>
    <row r="77" spans="3:9">
      <c r="C77" t="s">
        <v>158</v>
      </c>
      <c r="E77" t="s">
        <v>159</v>
      </c>
      <c r="F77" s="13">
        <v>28.19</v>
      </c>
      <c r="G77">
        <f t="shared" si="1"/>
        <v>65</v>
      </c>
      <c r="H77" s="14">
        <f t="shared" si="0"/>
        <v>0</v>
      </c>
      <c r="I77" s="15" t="str">
        <f>IF(OR(F77&lt;20,F77&gt;50),"CHECK","-")</f>
        <v>-</v>
      </c>
    </row>
    <row r="78" spans="3:9">
      <c r="C78" t="s">
        <v>160</v>
      </c>
      <c r="E78" t="s">
        <v>161</v>
      </c>
      <c r="F78" s="13">
        <v>35.82</v>
      </c>
      <c r="G78">
        <f t="shared" si="1"/>
        <v>66</v>
      </c>
      <c r="H78" s="14">
        <f t="shared" si="0"/>
        <v>0</v>
      </c>
      <c r="I78" s="15" t="str">
        <f>IF(OR(F78&lt;15,F78&gt;75),"CHECK","-")</f>
        <v>-</v>
      </c>
    </row>
    <row r="79" spans="3:9">
      <c r="C79" t="s">
        <v>162</v>
      </c>
      <c r="E79" t="s">
        <v>163</v>
      </c>
      <c r="F79" s="13">
        <v>83.92</v>
      </c>
      <c r="G79">
        <f t="shared" si="1"/>
        <v>67</v>
      </c>
      <c r="H79" s="14">
        <f t="shared" si="0"/>
        <v>0</v>
      </c>
      <c r="I79" s="15" t="str">
        <f>IF(OR(F79&lt;50,F79&gt;100),"CHECK","-")</f>
        <v>-</v>
      </c>
    </row>
    <row r="80" spans="3:9">
      <c r="C80" t="s">
        <v>164</v>
      </c>
      <c r="E80" t="s">
        <v>165</v>
      </c>
      <c r="F80" s="13">
        <v>100.51</v>
      </c>
      <c r="G80">
        <f t="shared" si="1"/>
        <v>68</v>
      </c>
      <c r="H80" s="14">
        <f t="shared" si="0"/>
        <v>0</v>
      </c>
      <c r="I80" s="15" t="str">
        <f>IF(OR(F80&lt;40,F80&gt;120),"CHECK","-")</f>
        <v>-</v>
      </c>
    </row>
    <row r="81" spans="1:9">
      <c r="C81" t="s">
        <v>166</v>
      </c>
      <c r="E81" t="s">
        <v>167</v>
      </c>
      <c r="F81" s="13">
        <v>66.89</v>
      </c>
      <c r="G81">
        <f t="shared" si="1"/>
        <v>69</v>
      </c>
      <c r="H81" s="14">
        <f t="shared" si="0"/>
        <v>0</v>
      </c>
      <c r="I81" s="15" t="str">
        <f>IF(OR(F81&lt;48,F81&gt;150),"CHECK","-")</f>
        <v>-</v>
      </c>
    </row>
    <row r="82" spans="1:9" s="7" customFormat="1">
      <c r="A82" s="12"/>
      <c r="B82"/>
      <c r="C82" t="s">
        <v>168</v>
      </c>
      <c r="D82"/>
      <c r="E82" t="s">
        <v>169</v>
      </c>
      <c r="F82" s="13">
        <v>8.1</v>
      </c>
      <c r="G82">
        <f t="shared" si="1"/>
        <v>70</v>
      </c>
      <c r="H82" s="14">
        <f t="shared" si="0"/>
        <v>0</v>
      </c>
      <c r="I82" s="15" t="str">
        <f>IF(OR(F82&lt;7.5,F82&gt;25),"CHECK","-")</f>
        <v>-</v>
      </c>
    </row>
    <row r="83" spans="1:9" s="7" customFormat="1">
      <c r="A83" s="12"/>
      <c r="B83"/>
      <c r="C83" s="18" t="s">
        <v>208</v>
      </c>
      <c r="D83"/>
      <c r="E83" s="18" t="s">
        <v>209</v>
      </c>
      <c r="F83" s="13">
        <v>142.75</v>
      </c>
      <c r="G83">
        <f t="shared" si="1"/>
        <v>71</v>
      </c>
      <c r="H83" s="14">
        <f t="shared" si="0"/>
        <v>0</v>
      </c>
      <c r="I83" s="15" t="str">
        <f>IF(OR(F83&lt;7.5,F83&gt;25),"CHECK","-")</f>
        <v>CHECK</v>
      </c>
    </row>
    <row r="84" spans="1:9" s="7" customFormat="1" ht="13.5" thickBot="1">
      <c r="A84" s="8"/>
      <c r="B84" s="16"/>
      <c r="C84" s="8" t="s">
        <v>170</v>
      </c>
      <c r="D84" s="16"/>
      <c r="E84" s="16"/>
      <c r="F84" s="17">
        <f>SUM(F39:F83)</f>
        <v>4808.0700000000024</v>
      </c>
      <c r="G84"/>
      <c r="H84" s="14"/>
      <c r="I84" s="15"/>
    </row>
    <row r="85" spans="1:9" s="7" customFormat="1" ht="21" customHeight="1" thickTop="1">
      <c r="A85" s="12" t="s">
        <v>11</v>
      </c>
      <c r="B85"/>
      <c r="C85" t="s">
        <v>171</v>
      </c>
      <c r="D85"/>
      <c r="E85" t="s">
        <v>172</v>
      </c>
      <c r="F85" s="13">
        <v>626.78</v>
      </c>
      <c r="G85">
        <f>G83+1</f>
        <v>72</v>
      </c>
      <c r="H85" s="14">
        <f>IF(F85&gt;0,,1)</f>
        <v>0</v>
      </c>
      <c r="I85" s="15" t="str">
        <f>IF(OR(F85&lt;100,F85&gt;1253),"CHECK","-")</f>
        <v>-</v>
      </c>
    </row>
    <row r="86" spans="1:9" s="7" customFormat="1" ht="12.75" customHeight="1">
      <c r="A86" s="12" t="s">
        <v>37</v>
      </c>
      <c r="B86"/>
      <c r="C86" t="s">
        <v>173</v>
      </c>
      <c r="D86"/>
      <c r="E86"/>
      <c r="F86" s="3"/>
      <c r="G86"/>
      <c r="H86" s="14"/>
      <c r="I86" s="15"/>
    </row>
    <row r="87" spans="1:9" s="7" customFormat="1" ht="12.75" customHeight="1">
      <c r="A87" s="12" t="s">
        <v>53</v>
      </c>
      <c r="B87"/>
      <c r="C87"/>
      <c r="D87"/>
      <c r="E87"/>
      <c r="F87" s="3"/>
      <c r="G87"/>
      <c r="H87" s="14"/>
      <c r="I87" s="15"/>
    </row>
    <row r="88" spans="1:9" s="7" customFormat="1">
      <c r="A88" s="12" t="s">
        <v>71</v>
      </c>
      <c r="B88"/>
      <c r="C88"/>
      <c r="D88"/>
      <c r="E88"/>
      <c r="F88" s="3"/>
      <c r="G88"/>
      <c r="H88" s="14"/>
      <c r="I88" s="15"/>
    </row>
    <row r="89" spans="1:9" s="7" customFormat="1" ht="13.5" thickBot="1">
      <c r="A89" s="8" t="s">
        <v>81</v>
      </c>
      <c r="B89" s="16"/>
      <c r="C89" s="16"/>
      <c r="D89" s="16"/>
      <c r="E89" s="16"/>
      <c r="F89" s="17"/>
      <c r="G89"/>
      <c r="H89" s="14"/>
      <c r="I89" s="15"/>
    </row>
    <row r="90" spans="1:9" s="7" customFormat="1" ht="13.5" thickTop="1">
      <c r="A90" s="20"/>
      <c r="B90"/>
      <c r="C90"/>
      <c r="D90" s="23" t="s">
        <v>174</v>
      </c>
      <c r="E90" s="24"/>
      <c r="F90" s="25">
        <f>F85+F84+F38+F33+F27+F23+F20+F17+F15+F11+F8</f>
        <v>19051.580000000002</v>
      </c>
      <c r="G90"/>
      <c r="H90" s="14">
        <f>SUM(H3:H89)</f>
        <v>0</v>
      </c>
      <c r="I90" s="15"/>
    </row>
    <row r="92" spans="1:9" s="7" customFormat="1">
      <c r="A92" s="12"/>
      <c r="B92" s="20" t="s">
        <v>175</v>
      </c>
      <c r="C92"/>
      <c r="D92"/>
      <c r="E92"/>
      <c r="F92" s="3"/>
      <c r="G92"/>
      <c r="H92" s="14"/>
      <c r="I92" s="15"/>
    </row>
    <row r="93" spans="1:9" s="7" customFormat="1">
      <c r="A93" s="12"/>
      <c r="B93" s="20"/>
      <c r="C93"/>
      <c r="D93"/>
      <c r="E93"/>
      <c r="F93" s="3"/>
      <c r="G93"/>
      <c r="H93" s="14"/>
      <c r="I93" s="15"/>
    </row>
    <row r="94" spans="1:9" s="7" customFormat="1">
      <c r="A94" s="12"/>
      <c r="B94"/>
      <c r="C94"/>
      <c r="D94" s="24" t="s">
        <v>176</v>
      </c>
      <c r="E94"/>
      <c r="F94" s="26" t="s">
        <v>7</v>
      </c>
      <c r="G94"/>
      <c r="H94" s="14"/>
      <c r="I94" s="15"/>
    </row>
    <row r="95" spans="1:9" s="7" customFormat="1">
      <c r="A95" s="12"/>
      <c r="B95"/>
      <c r="C95" s="27"/>
      <c r="D95" s="27" t="s">
        <v>11</v>
      </c>
      <c r="E95" s="28"/>
      <c r="F95" s="29">
        <f>ROUND(F85/5,2)+F8</f>
        <v>2102.25</v>
      </c>
      <c r="G95"/>
      <c r="H95" s="14"/>
      <c r="I95" s="15"/>
    </row>
    <row r="96" spans="1:9" s="7" customFormat="1">
      <c r="A96" s="12"/>
      <c r="B96"/>
      <c r="C96" s="12"/>
      <c r="D96" s="12" t="s">
        <v>23</v>
      </c>
      <c r="E96"/>
      <c r="F96" s="29">
        <f>F11-0.01</f>
        <v>962.53000000000009</v>
      </c>
      <c r="G96"/>
      <c r="H96" s="14"/>
      <c r="I96" s="15"/>
    </row>
    <row r="97" spans="1:9" s="7" customFormat="1">
      <c r="A97" s="12"/>
      <c r="B97"/>
      <c r="C97" s="12"/>
      <c r="D97" s="12" t="s">
        <v>29</v>
      </c>
      <c r="E97"/>
      <c r="F97" s="29">
        <f>F15-0.01</f>
        <v>1688.3700000000001</v>
      </c>
      <c r="G97"/>
      <c r="H97" s="14"/>
      <c r="I97" s="15"/>
    </row>
    <row r="98" spans="1:9">
      <c r="C98" s="12"/>
      <c r="D98" s="12" t="s">
        <v>37</v>
      </c>
      <c r="F98" s="29">
        <f>ROUND(F85/5,2)+F17</f>
        <v>241.31</v>
      </c>
    </row>
    <row r="99" spans="1:9">
      <c r="C99" s="12"/>
      <c r="D99" s="12" t="s">
        <v>41</v>
      </c>
      <c r="F99" s="29">
        <f>F20</f>
        <v>339.41</v>
      </c>
    </row>
    <row r="100" spans="1:9">
      <c r="C100" s="12"/>
      <c r="D100" s="12" t="s">
        <v>47</v>
      </c>
      <c r="F100" s="29">
        <f>F23</f>
        <v>240.03</v>
      </c>
    </row>
    <row r="101" spans="1:9">
      <c r="C101" s="12"/>
      <c r="D101" s="12" t="s">
        <v>53</v>
      </c>
      <c r="F101" s="29">
        <f>F27</f>
        <v>3631.2</v>
      </c>
    </row>
    <row r="102" spans="1:9">
      <c r="C102" s="12"/>
      <c r="D102" s="12" t="s">
        <v>53</v>
      </c>
      <c r="F102" s="29">
        <f>ROUND(F85/5,2)+F33</f>
        <v>167.1</v>
      </c>
    </row>
    <row r="103" spans="1:9">
      <c r="C103" s="12"/>
      <c r="D103" s="12" t="s">
        <v>71</v>
      </c>
      <c r="F103" s="30">
        <f>ROUND(F85/5,2)+F38</f>
        <v>4745.95</v>
      </c>
    </row>
    <row r="104" spans="1:9">
      <c r="C104" s="12"/>
      <c r="D104" s="12" t="s">
        <v>81</v>
      </c>
      <c r="F104" s="30">
        <f>ROUND(F85/5,2)+F84</f>
        <v>4933.4300000000021</v>
      </c>
    </row>
    <row r="105" spans="1:9">
      <c r="C105" s="12"/>
      <c r="F105" s="29"/>
    </row>
    <row r="106" spans="1:9">
      <c r="C106" s="12"/>
      <c r="D106" s="12" t="s">
        <v>177</v>
      </c>
      <c r="E106" s="24"/>
      <c r="F106" s="29">
        <f>SUM(F95:F105)</f>
        <v>19051.580000000002</v>
      </c>
    </row>
    <row r="107" spans="1:9">
      <c r="C107" s="12"/>
      <c r="D107" s="12"/>
      <c r="E107" s="24"/>
      <c r="F107" s="29"/>
    </row>
    <row r="108" spans="1:9">
      <c r="A108" s="12" t="s">
        <v>207</v>
      </c>
      <c r="C108" s="12"/>
      <c r="D108" s="31" t="s">
        <v>178</v>
      </c>
      <c r="F108" s="29"/>
    </row>
    <row r="109" spans="1:9">
      <c r="C109" s="22"/>
      <c r="D109" s="12"/>
      <c r="E109" s="24"/>
      <c r="F109" s="29"/>
    </row>
    <row r="110" spans="1:9">
      <c r="C110" s="12"/>
      <c r="D110" s="12"/>
      <c r="E110" s="24"/>
      <c r="F110" s="29"/>
    </row>
    <row r="111" spans="1:9">
      <c r="C111" s="12"/>
      <c r="D111" s="12"/>
      <c r="E111" s="24"/>
      <c r="F111" s="29"/>
    </row>
    <row r="112" spans="1:9">
      <c r="C112" s="12"/>
      <c r="D112" s="12"/>
      <c r="E112" s="24"/>
      <c r="F112" s="29"/>
    </row>
    <row r="113" spans="3:6">
      <c r="C113" s="12"/>
      <c r="D113" s="12"/>
      <c r="E113" s="24"/>
      <c r="F113" s="29"/>
    </row>
    <row r="114" spans="3:6">
      <c r="C114" s="12"/>
      <c r="D114" s="12"/>
      <c r="E114" s="24"/>
      <c r="F114" s="29"/>
    </row>
    <row r="115" spans="3:6">
      <c r="C115" s="12"/>
      <c r="D115" s="12"/>
      <c r="E115" s="24"/>
      <c r="F115" s="29"/>
    </row>
    <row r="116" spans="3:6">
      <c r="C116" s="12"/>
      <c r="D116" s="12"/>
      <c r="E116" s="24"/>
      <c r="F116" s="29"/>
    </row>
    <row r="117" spans="3:6">
      <c r="C117" s="12"/>
      <c r="D117" s="12"/>
      <c r="E117" s="24"/>
      <c r="F117" s="29"/>
    </row>
    <row r="118" spans="3:6">
      <c r="C118" s="12"/>
      <c r="D118" s="12"/>
      <c r="E118" s="24"/>
      <c r="F118" s="29"/>
    </row>
    <row r="119" spans="3:6">
      <c r="C119" s="12"/>
      <c r="D119" s="12"/>
      <c r="E119" s="24"/>
      <c r="F119" s="29"/>
    </row>
    <row r="120" spans="3:6">
      <c r="C120" s="12"/>
      <c r="D120" s="12"/>
      <c r="E120" s="24"/>
      <c r="F120" s="29"/>
    </row>
    <row r="121" spans="3:6">
      <c r="C121" s="12"/>
      <c r="D121" s="12"/>
      <c r="E121" s="24"/>
      <c r="F121" s="29"/>
    </row>
    <row r="122" spans="3:6">
      <c r="C122" s="12"/>
      <c r="D122" s="12"/>
      <c r="E122" s="24"/>
      <c r="F122" s="29"/>
    </row>
    <row r="123" spans="3:6">
      <c r="C123" s="12"/>
      <c r="D123" s="12"/>
      <c r="E123" s="24"/>
      <c r="F123" s="29"/>
    </row>
    <row r="124" spans="3:6">
      <c r="C124" s="12"/>
      <c r="D124" s="12"/>
      <c r="E124" s="24"/>
      <c r="F124" s="29"/>
    </row>
    <row r="125" spans="3:6">
      <c r="C125" s="12"/>
      <c r="D125" s="12"/>
      <c r="E125" s="24"/>
      <c r="F125" s="29"/>
    </row>
    <row r="126" spans="3:6">
      <c r="C126" s="12"/>
      <c r="D126" s="12"/>
      <c r="E126" s="24"/>
      <c r="F126" s="29"/>
    </row>
    <row r="127" spans="3:6">
      <c r="C127" s="12"/>
      <c r="D127" s="12"/>
      <c r="E127" s="24"/>
      <c r="F127" s="29"/>
    </row>
    <row r="128" spans="3:6">
      <c r="C128" s="12"/>
      <c r="D128" s="12"/>
      <c r="E128" s="24"/>
      <c r="F128" s="29"/>
    </row>
    <row r="129" spans="1:6">
      <c r="C129" s="12"/>
      <c r="D129" s="12"/>
      <c r="E129" s="24"/>
      <c r="F129" s="29"/>
    </row>
    <row r="130" spans="1:6">
      <c r="C130" s="12"/>
      <c r="D130" s="12"/>
      <c r="E130" s="24"/>
      <c r="F130" s="29"/>
    </row>
    <row r="131" spans="1:6">
      <c r="C131" s="12"/>
      <c r="D131" s="12"/>
      <c r="E131" s="24"/>
      <c r="F131" s="29"/>
    </row>
    <row r="132" spans="1:6">
      <c r="C132" s="12"/>
      <c r="D132" s="12"/>
      <c r="E132" s="24"/>
      <c r="F132" s="29"/>
    </row>
    <row r="133" spans="1:6">
      <c r="C133" s="12"/>
      <c r="D133" s="12"/>
      <c r="E133" s="24"/>
      <c r="F133" s="24" t="s">
        <v>180</v>
      </c>
    </row>
    <row r="134" spans="1:6">
      <c r="A134" s="12" t="s">
        <v>181</v>
      </c>
      <c r="C134" s="12"/>
      <c r="E134" s="24"/>
      <c r="F134" s="29"/>
    </row>
    <row r="135" spans="1:6">
      <c r="C135" s="12"/>
      <c r="D135" s="12"/>
      <c r="E135" s="24"/>
    </row>
    <row r="136" spans="1:6">
      <c r="A136" s="32" t="s">
        <v>182</v>
      </c>
      <c r="D136" s="12"/>
    </row>
    <row r="137" spans="1:6">
      <c r="A137" s="33"/>
      <c r="D137" s="12"/>
    </row>
    <row r="138" spans="1:6" ht="21" customHeight="1">
      <c r="A138" s="33" t="s">
        <v>183</v>
      </c>
    </row>
    <row r="139" spans="1:6">
      <c r="A139" s="33"/>
    </row>
    <row r="140" spans="1:6" ht="14.25" customHeight="1">
      <c r="A140" s="33" t="s">
        <v>184</v>
      </c>
    </row>
    <row r="141" spans="1:6">
      <c r="A141" s="33" t="s">
        <v>185</v>
      </c>
    </row>
    <row r="142" spans="1:6">
      <c r="A142" s="33" t="s">
        <v>186</v>
      </c>
    </row>
    <row r="143" spans="1:6">
      <c r="A143" s="33" t="s">
        <v>187</v>
      </c>
    </row>
    <row r="144" spans="1:6">
      <c r="A144" s="33" t="s">
        <v>188</v>
      </c>
    </row>
    <row r="145" spans="1:1">
      <c r="A145" s="33"/>
    </row>
    <row r="146" spans="1:1" ht="12.75" customHeight="1">
      <c r="A146" s="32" t="s">
        <v>189</v>
      </c>
    </row>
    <row r="147" spans="1:1">
      <c r="A147" s="33" t="s">
        <v>190</v>
      </c>
    </row>
    <row r="148" spans="1:1">
      <c r="A148" s="33" t="s">
        <v>191</v>
      </c>
    </row>
    <row r="149" spans="1:1">
      <c r="A149" s="33" t="s">
        <v>192</v>
      </c>
    </row>
    <row r="150" spans="1:1">
      <c r="A150" s="33" t="s">
        <v>193</v>
      </c>
    </row>
    <row r="151" spans="1:1">
      <c r="A151" s="33"/>
    </row>
    <row r="152" spans="1:1" ht="17.25" customHeight="1">
      <c r="A152" s="32" t="s">
        <v>194</v>
      </c>
    </row>
    <row r="153" spans="1:1">
      <c r="A153" s="33" t="s">
        <v>195</v>
      </c>
    </row>
    <row r="154" spans="1:1">
      <c r="A154" s="33" t="s">
        <v>196</v>
      </c>
    </row>
    <row r="155" spans="1:1">
      <c r="A155" s="33" t="s">
        <v>197</v>
      </c>
    </row>
    <row r="156" spans="1:1">
      <c r="A156" s="33" t="s">
        <v>198</v>
      </c>
    </row>
    <row r="157" spans="1:1">
      <c r="A157" s="33" t="s">
        <v>199</v>
      </c>
    </row>
    <row r="158" spans="1:1">
      <c r="A158" s="33" t="s">
        <v>200</v>
      </c>
    </row>
    <row r="159" spans="1:1">
      <c r="A159" s="33"/>
    </row>
    <row r="160" spans="1:1" ht="13.5" customHeight="1">
      <c r="A160" s="32" t="s">
        <v>201</v>
      </c>
    </row>
    <row r="161" spans="1:1">
      <c r="A161" s="33" t="s">
        <v>202</v>
      </c>
    </row>
    <row r="162" spans="1:1">
      <c r="A162" s="33" t="s">
        <v>203</v>
      </c>
    </row>
    <row r="163" spans="1:1">
      <c r="A163" s="33" t="s">
        <v>204</v>
      </c>
    </row>
    <row r="164" spans="1:1">
      <c r="A164" s="33"/>
    </row>
    <row r="165" spans="1:1" ht="15" customHeight="1">
      <c r="A165" s="32" t="s">
        <v>205</v>
      </c>
    </row>
    <row r="166" spans="1:1">
      <c r="A166" s="33"/>
    </row>
    <row r="167" spans="1:1">
      <c r="A167" s="33" t="s">
        <v>206</v>
      </c>
    </row>
    <row r="168" spans="1:1">
      <c r="A168" s="33"/>
    </row>
    <row r="169" spans="1:1">
      <c r="A169" s="33"/>
    </row>
    <row r="170" spans="1:1">
      <c r="A170" s="33"/>
    </row>
    <row r="171" spans="1:1">
      <c r="A171" s="33"/>
    </row>
    <row r="172" spans="1:1">
      <c r="A172" s="33"/>
    </row>
    <row r="173" spans="1:1">
      <c r="A173" s="33"/>
    </row>
    <row r="174" spans="1:1">
      <c r="A174" s="33"/>
    </row>
    <row r="175" spans="1:1">
      <c r="A175" s="33"/>
    </row>
    <row r="176" spans="1:1">
      <c r="A176" s="33"/>
    </row>
    <row r="177" spans="1:1">
      <c r="A177" s="33"/>
    </row>
    <row r="178" spans="1:1">
      <c r="A178" s="33"/>
    </row>
    <row r="179" spans="1:1">
      <c r="A179" s="33"/>
    </row>
    <row r="180" spans="1:1">
      <c r="A180" s="33"/>
    </row>
    <row r="181" spans="1:1">
      <c r="A181" s="33"/>
    </row>
    <row r="182" spans="1:1">
      <c r="A182" s="33"/>
    </row>
    <row r="183" spans="1:1">
      <c r="A183" s="33"/>
    </row>
    <row r="184" spans="1:1">
      <c r="A184" s="33"/>
    </row>
    <row r="185" spans="1:1">
      <c r="A185" s="33"/>
    </row>
    <row r="186" spans="1:1">
      <c r="A186" s="33"/>
    </row>
    <row r="187" spans="1:1">
      <c r="A187" s="33"/>
    </row>
    <row r="188" spans="1:1">
      <c r="A188" s="33"/>
    </row>
    <row r="189" spans="1:1">
      <c r="A189" s="33"/>
    </row>
    <row r="190" spans="1:1">
      <c r="A190" s="33"/>
    </row>
    <row r="191" spans="1:1">
      <c r="A191" s="33"/>
    </row>
    <row r="192" spans="1:1">
      <c r="A192" s="33"/>
    </row>
    <row r="193" spans="1:1">
      <c r="A193" s="33"/>
    </row>
    <row r="194" spans="1:1">
      <c r="A194" s="33"/>
    </row>
    <row r="195" spans="1:1">
      <c r="A195" s="33"/>
    </row>
    <row r="196" spans="1:1">
      <c r="A196" s="33"/>
    </row>
    <row r="197" spans="1:1">
      <c r="A197" s="33"/>
    </row>
    <row r="198" spans="1:1">
      <c r="A198" s="33"/>
    </row>
    <row r="199" spans="1:1">
      <c r="A199" s="33"/>
    </row>
    <row r="200" spans="1:1">
      <c r="A200" s="33"/>
    </row>
    <row r="201" spans="1:1">
      <c r="A201" s="33"/>
    </row>
    <row r="202" spans="1:1">
      <c r="A202" s="33"/>
    </row>
    <row r="203" spans="1:1">
      <c r="A203" s="33"/>
    </row>
    <row r="204" spans="1:1">
      <c r="A204" s="33"/>
    </row>
    <row r="205" spans="1:1">
      <c r="A205" s="33"/>
    </row>
    <row r="206" spans="1:1">
      <c r="A206" s="33"/>
    </row>
    <row r="207" spans="1:1">
      <c r="A207" s="33"/>
    </row>
    <row r="208" spans="1:1">
      <c r="A208" s="33"/>
    </row>
    <row r="209" spans="1:1">
      <c r="A209" s="33"/>
    </row>
    <row r="210" spans="1:1">
      <c r="A210" s="33"/>
    </row>
    <row r="211" spans="1:1">
      <c r="A211" s="33"/>
    </row>
    <row r="212" spans="1:1">
      <c r="A212" s="33"/>
    </row>
    <row r="213" spans="1:1">
      <c r="A213" s="33"/>
    </row>
    <row r="214" spans="1:1">
      <c r="A214" s="33"/>
    </row>
    <row r="215" spans="1:1">
      <c r="A215" s="33"/>
    </row>
    <row r="216" spans="1:1">
      <c r="A216" s="33"/>
    </row>
    <row r="217" spans="1:1">
      <c r="A217" s="33"/>
    </row>
    <row r="218" spans="1:1">
      <c r="A218" s="33"/>
    </row>
    <row r="219" spans="1:1">
      <c r="A219" s="33"/>
    </row>
    <row r="220" spans="1:1">
      <c r="A220" s="33"/>
    </row>
    <row r="221" spans="1:1">
      <c r="A221" s="33"/>
    </row>
    <row r="222" spans="1:1">
      <c r="A222" s="33"/>
    </row>
    <row r="223" spans="1:1">
      <c r="A223" s="33"/>
    </row>
    <row r="224" spans="1:1">
      <c r="A224" s="33"/>
    </row>
    <row r="225" spans="1:1">
      <c r="A225" s="33"/>
    </row>
    <row r="226" spans="1:1">
      <c r="A226" s="33"/>
    </row>
    <row r="227" spans="1:1">
      <c r="A227" s="33"/>
    </row>
    <row r="228" spans="1:1">
      <c r="A228" s="33"/>
    </row>
    <row r="229" spans="1:1">
      <c r="A229" s="33"/>
    </row>
    <row r="230" spans="1:1">
      <c r="A230" s="33"/>
    </row>
    <row r="231" spans="1:1">
      <c r="A231" s="33"/>
    </row>
    <row r="232" spans="1:1">
      <c r="A232" s="33"/>
    </row>
    <row r="233" spans="1:1">
      <c r="A233" s="33"/>
    </row>
    <row r="234" spans="1:1">
      <c r="A234" s="33"/>
    </row>
    <row r="235" spans="1:1">
      <c r="A235" s="33"/>
    </row>
    <row r="236" spans="1:1">
      <c r="A236" s="33"/>
    </row>
    <row r="237" spans="1:1">
      <c r="A237" s="33"/>
    </row>
    <row r="238" spans="1:1">
      <c r="A238" s="33"/>
    </row>
    <row r="239" spans="1:1">
      <c r="A239" s="33"/>
    </row>
    <row r="240" spans="1:1">
      <c r="A240" s="33"/>
    </row>
    <row r="241" spans="1:1">
      <c r="A241" s="33"/>
    </row>
    <row r="242" spans="1:1">
      <c r="A242" s="33"/>
    </row>
    <row r="243" spans="1:1">
      <c r="A243" s="33"/>
    </row>
    <row r="244" spans="1:1">
      <c r="A244" s="33"/>
    </row>
    <row r="245" spans="1:1">
      <c r="A245" s="33"/>
    </row>
    <row r="246" spans="1:1">
      <c r="A246" s="33"/>
    </row>
    <row r="247" spans="1:1">
      <c r="A247" s="33"/>
    </row>
    <row r="248" spans="1:1">
      <c r="A248" s="33"/>
    </row>
    <row r="249" spans="1:1">
      <c r="A249" s="33"/>
    </row>
    <row r="250" spans="1:1">
      <c r="A250" s="33"/>
    </row>
    <row r="251" spans="1:1">
      <c r="A251" s="33"/>
    </row>
    <row r="252" spans="1:1">
      <c r="A252" s="33"/>
    </row>
    <row r="253" spans="1:1">
      <c r="A253" s="33"/>
    </row>
    <row r="254" spans="1:1">
      <c r="A254" s="33"/>
    </row>
    <row r="255" spans="1:1">
      <c r="A255" s="33"/>
    </row>
    <row r="256" spans="1:1">
      <c r="A256" s="33"/>
    </row>
    <row r="257" spans="1:1">
      <c r="A257" s="33"/>
    </row>
    <row r="258" spans="1:1">
      <c r="A258" s="33"/>
    </row>
    <row r="259" spans="1:1">
      <c r="A259" s="33"/>
    </row>
    <row r="260" spans="1:1">
      <c r="A260" s="33"/>
    </row>
    <row r="261" spans="1:1">
      <c r="A261" s="33"/>
    </row>
    <row r="262" spans="1:1">
      <c r="A262" s="33"/>
    </row>
    <row r="263" spans="1:1">
      <c r="A263" s="33"/>
    </row>
    <row r="264" spans="1:1">
      <c r="A264" s="33"/>
    </row>
    <row r="265" spans="1:1">
      <c r="A265" s="33"/>
    </row>
    <row r="266" spans="1:1">
      <c r="A266" s="33"/>
    </row>
    <row r="267" spans="1:1">
      <c r="A267" s="33"/>
    </row>
    <row r="268" spans="1:1">
      <c r="A268" s="33"/>
    </row>
    <row r="269" spans="1:1">
      <c r="A269" s="33"/>
    </row>
    <row r="270" spans="1:1">
      <c r="A270" s="33"/>
    </row>
    <row r="271" spans="1:1">
      <c r="A271" s="33"/>
    </row>
    <row r="272" spans="1:1">
      <c r="A272" s="33"/>
    </row>
    <row r="273" spans="1:1">
      <c r="A273" s="33"/>
    </row>
    <row r="274" spans="1:1">
      <c r="A274" s="33"/>
    </row>
    <row r="275" spans="1:1">
      <c r="A275" s="33"/>
    </row>
    <row r="276" spans="1:1">
      <c r="A276" s="33"/>
    </row>
    <row r="277" spans="1:1">
      <c r="A277" s="33"/>
    </row>
    <row r="278" spans="1:1">
      <c r="A278" s="33"/>
    </row>
    <row r="279" spans="1:1">
      <c r="A279" s="33"/>
    </row>
    <row r="280" spans="1:1">
      <c r="A280" s="33"/>
    </row>
    <row r="281" spans="1:1">
      <c r="A281" s="33"/>
    </row>
    <row r="282" spans="1:1">
      <c r="A282" s="33"/>
    </row>
    <row r="283" spans="1:1">
      <c r="A283" s="33"/>
    </row>
    <row r="284" spans="1:1">
      <c r="A284" s="33"/>
    </row>
    <row r="285" spans="1:1">
      <c r="A285" s="33"/>
    </row>
    <row r="286" spans="1:1">
      <c r="A286" s="33"/>
    </row>
    <row r="287" spans="1:1">
      <c r="A287" s="33"/>
    </row>
    <row r="288" spans="1:1">
      <c r="A288" s="33"/>
    </row>
    <row r="289" spans="1:1">
      <c r="A289" s="33"/>
    </row>
    <row r="290" spans="1:1">
      <c r="A290" s="33"/>
    </row>
    <row r="291" spans="1:1">
      <c r="A291" s="33"/>
    </row>
    <row r="292" spans="1:1">
      <c r="A292" s="33"/>
    </row>
    <row r="293" spans="1:1">
      <c r="A293" s="33"/>
    </row>
    <row r="294" spans="1:1">
      <c r="A294" s="33"/>
    </row>
    <row r="295" spans="1:1">
      <c r="A295" s="33"/>
    </row>
    <row r="296" spans="1:1">
      <c r="A296" s="33"/>
    </row>
    <row r="297" spans="1:1">
      <c r="A297" s="33"/>
    </row>
    <row r="298" spans="1:1">
      <c r="A298" s="33"/>
    </row>
    <row r="299" spans="1:1">
      <c r="A299" s="33"/>
    </row>
    <row r="300" spans="1:1">
      <c r="A300" s="33"/>
    </row>
    <row r="301" spans="1:1">
      <c r="A301" s="33"/>
    </row>
    <row r="302" spans="1:1">
      <c r="A302" s="33"/>
    </row>
    <row r="303" spans="1:1">
      <c r="A303" s="33"/>
    </row>
    <row r="304" spans="1:1">
      <c r="A304" s="33"/>
    </row>
    <row r="305" spans="1:1">
      <c r="A305" s="33"/>
    </row>
    <row r="306" spans="1:1">
      <c r="A306" s="33"/>
    </row>
    <row r="307" spans="1:1">
      <c r="A307" s="33"/>
    </row>
    <row r="308" spans="1:1">
      <c r="A308" s="33"/>
    </row>
    <row r="309" spans="1:1">
      <c r="A309" s="33"/>
    </row>
    <row r="310" spans="1:1">
      <c r="A310" s="33"/>
    </row>
    <row r="311" spans="1:1">
      <c r="A311" s="33"/>
    </row>
    <row r="312" spans="1:1">
      <c r="A312" s="33"/>
    </row>
    <row r="313" spans="1:1">
      <c r="A313" s="33"/>
    </row>
    <row r="314" spans="1:1">
      <c r="A314" s="33"/>
    </row>
    <row r="315" spans="1:1">
      <c r="A315" s="33"/>
    </row>
    <row r="316" spans="1:1">
      <c r="A316" s="33"/>
    </row>
    <row r="317" spans="1:1">
      <c r="A317" s="33"/>
    </row>
    <row r="318" spans="1:1">
      <c r="A318" s="33"/>
    </row>
    <row r="319" spans="1:1">
      <c r="A319" s="33"/>
    </row>
    <row r="320" spans="1:1">
      <c r="A320" s="33"/>
    </row>
    <row r="321" spans="1:1">
      <c r="A321" s="33"/>
    </row>
    <row r="322" spans="1:1">
      <c r="A322" s="33"/>
    </row>
    <row r="323" spans="1:1">
      <c r="A323" s="33"/>
    </row>
    <row r="324" spans="1:1">
      <c r="A324" s="33"/>
    </row>
    <row r="325" spans="1:1">
      <c r="A325" s="33"/>
    </row>
    <row r="326" spans="1:1">
      <c r="A326" s="33"/>
    </row>
    <row r="327" spans="1:1">
      <c r="A327" s="33"/>
    </row>
    <row r="328" spans="1:1">
      <c r="A328" s="33"/>
    </row>
    <row r="329" spans="1:1">
      <c r="A329" s="33"/>
    </row>
    <row r="330" spans="1:1">
      <c r="A330" s="33"/>
    </row>
    <row r="331" spans="1:1">
      <c r="A331" s="33"/>
    </row>
    <row r="332" spans="1:1">
      <c r="A332" s="33"/>
    </row>
    <row r="333" spans="1:1">
      <c r="A333" s="33"/>
    </row>
  </sheetData>
  <pageMargins left="0.57999999999999996" right="0.27" top="1.32" bottom="0.44" header="0.28999999999999998" footer="0.25"/>
  <pageSetup orientation="portrait" horizontalDpi="4294967292" r:id="rId1"/>
  <headerFooter alignWithMargins="0">
    <oddHeader>&amp;C&amp;"Arial,Bold"&amp;12&amp;F - &amp;A</oddHeader>
    <oddFooter>&amp;LPage &amp;P&amp;C73 ACCOUNTS UPDATED &amp;D&amp;R(HOLE PUNCH SET AT 7)</oddFooter>
  </headerFooter>
  <rowBreaks count="2" manualBreakCount="2">
    <brk id="38" max="16383" man="1"/>
    <brk id="84" max="16383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M332"/>
  <sheetViews>
    <sheetView topLeftCell="A22" zoomScaleNormal="100" workbookViewId="0">
      <selection activeCell="F24" sqref="F24"/>
    </sheetView>
  </sheetViews>
  <sheetFormatPr defaultRowHeight="12.75"/>
  <cols>
    <col min="1" max="1" width="17.42578125" style="12" customWidth="1"/>
    <col min="2" max="2" width="5.85546875" customWidth="1"/>
    <col min="3" max="3" width="38" customWidth="1"/>
    <col min="4" max="4" width="6.7109375" customWidth="1"/>
    <col min="5" max="5" width="11.28515625" customWidth="1"/>
    <col min="6" max="6" width="14.28515625" style="3" customWidth="1"/>
    <col min="7" max="7" width="4.42578125" customWidth="1"/>
    <col min="8" max="8" width="10.5703125" style="14" customWidth="1"/>
    <col min="9" max="9" width="15" style="15" customWidth="1"/>
    <col min="10" max="13" width="9.140625" style="7" customWidth="1"/>
  </cols>
  <sheetData>
    <row r="1" spans="1:9">
      <c r="A1" s="1" t="s">
        <v>0</v>
      </c>
      <c r="B1" s="2"/>
      <c r="C1" s="2"/>
      <c r="G1" s="4" t="s">
        <v>1</v>
      </c>
      <c r="H1" s="5" t="s">
        <v>2</v>
      </c>
      <c r="I1" s="6" t="s">
        <v>3</v>
      </c>
    </row>
    <row r="2" spans="1:9" ht="13.5" thickBot="1">
      <c r="A2" s="8" t="s">
        <v>4</v>
      </c>
      <c r="B2" s="8"/>
      <c r="C2" s="8" t="s">
        <v>5</v>
      </c>
      <c r="D2" s="8"/>
      <c r="E2" s="9" t="s">
        <v>6</v>
      </c>
      <c r="F2" s="10" t="s">
        <v>7</v>
      </c>
      <c r="G2" s="11" t="s">
        <v>8</v>
      </c>
      <c r="H2" s="5" t="s">
        <v>9</v>
      </c>
      <c r="I2" s="6" t="s">
        <v>10</v>
      </c>
    </row>
    <row r="3" spans="1:9" ht="21" customHeight="1" thickTop="1">
      <c r="A3" s="12" t="s">
        <v>11</v>
      </c>
      <c r="C3" t="s">
        <v>12</v>
      </c>
      <c r="E3" t="s">
        <v>13</v>
      </c>
      <c r="F3" s="13">
        <v>1555.34</v>
      </c>
      <c r="G3">
        <v>1</v>
      </c>
      <c r="H3" s="14">
        <f>IF(F3&gt;0,,1)</f>
        <v>0</v>
      </c>
      <c r="I3" s="15" t="str">
        <f>IF(OR(F3&lt;300,F3&gt;2850),"CHECK","-")</f>
        <v>-</v>
      </c>
    </row>
    <row r="4" spans="1:9">
      <c r="C4" t="s">
        <v>14</v>
      </c>
      <c r="E4" t="s">
        <v>15</v>
      </c>
      <c r="F4" s="13">
        <v>38.69</v>
      </c>
      <c r="G4">
        <f>G3+1</f>
        <v>2</v>
      </c>
      <c r="H4" s="14">
        <f>IF(F4&gt;0,,1)</f>
        <v>0</v>
      </c>
      <c r="I4" s="15" t="str">
        <f>IF(OR(F4&lt;5,F4&gt;30),"CHECK","-")</f>
        <v>CHECK</v>
      </c>
    </row>
    <row r="5" spans="1:9">
      <c r="C5" t="s">
        <v>16</v>
      </c>
      <c r="E5" t="s">
        <v>17</v>
      </c>
      <c r="F5" s="13">
        <v>8.92</v>
      </c>
      <c r="G5">
        <v>3</v>
      </c>
      <c r="H5" s="14">
        <f>IF(F5&gt;0,,1)</f>
        <v>0</v>
      </c>
      <c r="I5" s="15" t="str">
        <f>IF(OR(F5&lt;5,F5&gt;15),"CHECK","-")</f>
        <v>-</v>
      </c>
    </row>
    <row r="6" spans="1:9">
      <c r="C6" t="s">
        <v>18</v>
      </c>
      <c r="E6" t="s">
        <v>19</v>
      </c>
      <c r="F6" s="13">
        <v>11.1</v>
      </c>
      <c r="G6">
        <f>G5+1</f>
        <v>4</v>
      </c>
      <c r="H6" s="14">
        <f>IF(F6&gt;0,,1)</f>
        <v>0</v>
      </c>
      <c r="I6" s="15" t="str">
        <f>IF(OR(F6&lt;5,F6&gt;15),"CHECK","-")</f>
        <v>-</v>
      </c>
    </row>
    <row r="7" spans="1:9">
      <c r="C7" t="s">
        <v>20</v>
      </c>
      <c r="E7" t="s">
        <v>21</v>
      </c>
      <c r="F7" s="13">
        <v>9.92</v>
      </c>
      <c r="G7">
        <f>G6+1</f>
        <v>5</v>
      </c>
      <c r="H7" s="14">
        <f>IF(F7&gt;0,,1)</f>
        <v>0</v>
      </c>
      <c r="I7" s="15" t="str">
        <f>IF(OR(F7&lt;5,F7&gt;15),"CHECK","-")</f>
        <v>-</v>
      </c>
    </row>
    <row r="8" spans="1:9" ht="13.5" customHeight="1" thickBot="1">
      <c r="A8" s="8"/>
      <c r="B8" s="16"/>
      <c r="C8" s="8" t="s">
        <v>22</v>
      </c>
      <c r="D8" s="16"/>
      <c r="E8" s="16"/>
      <c r="F8" s="17">
        <f>SUM(F3:F7)</f>
        <v>1623.97</v>
      </c>
    </row>
    <row r="9" spans="1:9" ht="21" customHeight="1" thickTop="1">
      <c r="A9" s="12" t="s">
        <v>23</v>
      </c>
      <c r="C9" t="s">
        <v>24</v>
      </c>
      <c r="E9" t="s">
        <v>25</v>
      </c>
      <c r="F9" s="13">
        <v>826</v>
      </c>
      <c r="G9">
        <v>6</v>
      </c>
      <c r="H9" s="14">
        <f>IF(F9&gt;0,,1)</f>
        <v>0</v>
      </c>
      <c r="I9" s="15" t="str">
        <f>IF(OR(F9&lt;15,F9&gt;1600),"CHECK","-")</f>
        <v>-</v>
      </c>
    </row>
    <row r="10" spans="1:9" ht="21" customHeight="1">
      <c r="C10" t="s">
        <v>26</v>
      </c>
      <c r="E10" t="s">
        <v>27</v>
      </c>
      <c r="F10" s="13">
        <v>9.51</v>
      </c>
      <c r="G10">
        <v>7</v>
      </c>
      <c r="H10" s="14">
        <f>IF(F10&gt;0,,1)</f>
        <v>0</v>
      </c>
      <c r="I10" s="15" t="str">
        <f>IF(OR(F10&lt;9,F10&gt;25),"CHECK","-")</f>
        <v>-</v>
      </c>
    </row>
    <row r="11" spans="1:9" ht="13.5" customHeight="1" thickBot="1">
      <c r="A11" s="8"/>
      <c r="B11" s="16"/>
      <c r="C11" s="8" t="s">
        <v>28</v>
      </c>
      <c r="D11" s="16"/>
      <c r="E11" s="16"/>
      <c r="F11" s="17">
        <f>SUM(F9:F10)</f>
        <v>835.51</v>
      </c>
    </row>
    <row r="12" spans="1:9" ht="13.5" thickTop="1">
      <c r="A12" s="12" t="s">
        <v>29</v>
      </c>
      <c r="C12" s="18" t="s">
        <v>30</v>
      </c>
      <c r="E12" t="s">
        <v>31</v>
      </c>
      <c r="F12" s="13">
        <v>55.81</v>
      </c>
      <c r="G12">
        <f>G10+1</f>
        <v>8</v>
      </c>
      <c r="H12" s="14">
        <f>IF(F12&gt;0,,1)</f>
        <v>0</v>
      </c>
      <c r="I12" s="15" t="str">
        <f>IF(OR(F12&lt;50,F12&gt;60),"CHECK","-")</f>
        <v>-</v>
      </c>
    </row>
    <row r="13" spans="1:9">
      <c r="C13" t="s">
        <v>32</v>
      </c>
      <c r="E13" t="s">
        <v>33</v>
      </c>
      <c r="F13" s="13">
        <v>625.16999999999996</v>
      </c>
      <c r="G13">
        <f>G12+1</f>
        <v>9</v>
      </c>
      <c r="H13" s="14">
        <f>IF(F13&gt;0,,1)</f>
        <v>0</v>
      </c>
      <c r="I13" s="15" t="str">
        <f>IF(OR(F13&lt;500,F13&gt;1200),"CHECK","-")</f>
        <v>-</v>
      </c>
    </row>
    <row r="14" spans="1:9">
      <c r="C14" t="s">
        <v>34</v>
      </c>
      <c r="E14" t="s">
        <v>35</v>
      </c>
      <c r="F14" s="13">
        <v>823.09</v>
      </c>
      <c r="G14">
        <f>G13+1</f>
        <v>10</v>
      </c>
      <c r="H14" s="14">
        <f>IF(F14&gt;0,,1)</f>
        <v>0</v>
      </c>
      <c r="I14" s="15" t="str">
        <f>IF(OR(F14&lt;550,F14&gt;1600),"CHECK","-")</f>
        <v>-</v>
      </c>
    </row>
    <row r="15" spans="1:9" ht="13.5" thickBot="1">
      <c r="A15" s="8"/>
      <c r="B15" s="16"/>
      <c r="C15" s="8" t="s">
        <v>36</v>
      </c>
      <c r="D15" s="16"/>
      <c r="E15" s="16"/>
      <c r="F15" s="17">
        <f>SUM(F12:F14)</f>
        <v>1504.0700000000002</v>
      </c>
    </row>
    <row r="16" spans="1:9" ht="21" customHeight="1" thickTop="1">
      <c r="A16" s="12" t="s">
        <v>37</v>
      </c>
      <c r="C16" t="s">
        <v>38</v>
      </c>
      <c r="E16" t="s">
        <v>39</v>
      </c>
      <c r="F16" s="13">
        <v>123.62</v>
      </c>
      <c r="G16">
        <f>G14+1</f>
        <v>11</v>
      </c>
      <c r="H16" s="14">
        <f>IF(F16&gt;0,,1)</f>
        <v>0</v>
      </c>
      <c r="I16" s="15" t="str">
        <f>IF(OR(F16&lt;100,F16&gt;400),"CHECK","-")</f>
        <v>-</v>
      </c>
    </row>
    <row r="17" spans="1:10" ht="13.5" customHeight="1" thickBot="1">
      <c r="A17" s="8"/>
      <c r="B17" s="16"/>
      <c r="C17" s="8" t="s">
        <v>40</v>
      </c>
      <c r="D17" s="16"/>
      <c r="E17" s="16"/>
      <c r="F17" s="17">
        <f>SUM(F16)</f>
        <v>123.62</v>
      </c>
    </row>
    <row r="18" spans="1:10" ht="21" customHeight="1" thickTop="1">
      <c r="A18" s="12" t="s">
        <v>41</v>
      </c>
      <c r="C18" t="s">
        <v>42</v>
      </c>
      <c r="E18" t="s">
        <v>43</v>
      </c>
      <c r="F18" s="13">
        <v>298.27</v>
      </c>
      <c r="G18">
        <f>G16+1</f>
        <v>12</v>
      </c>
      <c r="H18" s="14">
        <f>IF(F18&gt;0,,1)</f>
        <v>0</v>
      </c>
      <c r="I18" s="15" t="str">
        <f>IF(OR(F18&lt;200,F18&gt;550),"CHECK","-")</f>
        <v>-</v>
      </c>
    </row>
    <row r="19" spans="1:10" ht="12.75" customHeight="1">
      <c r="C19" t="s">
        <v>44</v>
      </c>
      <c r="E19" t="s">
        <v>45</v>
      </c>
      <c r="F19" s="13">
        <v>37.869999999999997</v>
      </c>
      <c r="G19">
        <f>G18+1</f>
        <v>13</v>
      </c>
      <c r="H19" s="14">
        <f>IF(F19&gt;0,,1)</f>
        <v>0</v>
      </c>
      <c r="I19" s="15" t="str">
        <f>IF(OR(F19&lt;10,F19&gt;100),"CHECK","-")</f>
        <v>-</v>
      </c>
    </row>
    <row r="20" spans="1:10" ht="13.5" thickBot="1">
      <c r="A20" s="8"/>
      <c r="B20" s="16"/>
      <c r="C20" s="8" t="s">
        <v>46</v>
      </c>
      <c r="D20" s="16"/>
      <c r="E20" s="16"/>
      <c r="F20" s="17">
        <f>SUM(F18:F19)</f>
        <v>336.14</v>
      </c>
    </row>
    <row r="21" spans="1:10" ht="21" customHeight="1" thickTop="1">
      <c r="A21" s="12" t="s">
        <v>47</v>
      </c>
      <c r="C21" t="s">
        <v>48</v>
      </c>
      <c r="E21" s="18" t="s">
        <v>49</v>
      </c>
      <c r="F21" s="13">
        <v>142.85</v>
      </c>
      <c r="G21">
        <v>14</v>
      </c>
      <c r="H21" s="14">
        <f>IF(F21&gt;0,,1)</f>
        <v>0</v>
      </c>
      <c r="I21" s="15" t="str">
        <f>IF(OR(F21&lt;140,F21&gt;320),"CHECK","-")</f>
        <v>-</v>
      </c>
      <c r="J21" s="19"/>
    </row>
    <row r="22" spans="1:10" ht="12.75" customHeight="1">
      <c r="C22" t="s">
        <v>50</v>
      </c>
      <c r="E22" t="s">
        <v>51</v>
      </c>
      <c r="F22" s="13">
        <v>47.06</v>
      </c>
      <c r="G22">
        <v>15</v>
      </c>
      <c r="H22" s="14">
        <f>IF(F22&gt;0,,1)</f>
        <v>0</v>
      </c>
      <c r="I22" s="15" t="str">
        <f>IF(OR(F22&lt;10,F22&gt;100),"CHECK","-")</f>
        <v>-</v>
      </c>
    </row>
    <row r="23" spans="1:10" ht="13.5" thickBot="1">
      <c r="A23" s="8"/>
      <c r="B23" s="16"/>
      <c r="C23" s="8" t="s">
        <v>52</v>
      </c>
      <c r="D23" s="16"/>
      <c r="E23" s="16"/>
      <c r="F23" s="17">
        <f>SUM(F21:F22)</f>
        <v>189.91</v>
      </c>
    </row>
    <row r="24" spans="1:10" ht="21" customHeight="1" thickTop="1">
      <c r="A24" s="12" t="s">
        <v>53</v>
      </c>
      <c r="C24" t="s">
        <v>54</v>
      </c>
      <c r="E24" t="s">
        <v>55</v>
      </c>
      <c r="F24" s="13">
        <v>3480.12</v>
      </c>
      <c r="G24">
        <v>16</v>
      </c>
      <c r="H24" s="14">
        <f>IF(F24&gt;0,,1)</f>
        <v>0</v>
      </c>
      <c r="I24" s="15" t="str">
        <f>IF(OR(F24&lt;2700,F24&gt;3400),"CHECK","-")</f>
        <v>CHECK</v>
      </c>
      <c r="J24" s="7" t="s">
        <v>56</v>
      </c>
    </row>
    <row r="25" spans="1:10" ht="12.75" customHeight="1">
      <c r="C25" t="s">
        <v>57</v>
      </c>
      <c r="E25" t="s">
        <v>58</v>
      </c>
      <c r="F25" s="13">
        <v>24.01</v>
      </c>
      <c r="G25">
        <f>G24+1</f>
        <v>17</v>
      </c>
      <c r="H25" s="14">
        <f>IF(F25&gt;0,,1)</f>
        <v>0</v>
      </c>
      <c r="I25" s="15" t="str">
        <f>IF(OR(F25&lt;5,F25&gt;35),"CHECK","-")</f>
        <v>-</v>
      </c>
      <c r="J25" s="7" t="s">
        <v>59</v>
      </c>
    </row>
    <row r="26" spans="1:10" ht="12.75" customHeight="1">
      <c r="C26" t="s">
        <v>60</v>
      </c>
      <c r="E26" t="s">
        <v>61</v>
      </c>
      <c r="F26" s="13">
        <v>27.39</v>
      </c>
      <c r="G26">
        <f>G25+1</f>
        <v>18</v>
      </c>
      <c r="H26" s="14">
        <f>IF(F26&gt;0,,1)</f>
        <v>0</v>
      </c>
      <c r="I26" s="15" t="str">
        <f>IF(OR(F26&lt;5,F26&gt;40),"CHECK","-")</f>
        <v>-</v>
      </c>
      <c r="J26" s="7" t="s">
        <v>59</v>
      </c>
    </row>
    <row r="27" spans="1:10" ht="13.5" thickBot="1">
      <c r="A27" s="8"/>
      <c r="B27" s="16"/>
      <c r="C27" s="8" t="s">
        <v>62</v>
      </c>
      <c r="D27" s="16"/>
      <c r="E27" s="16"/>
      <c r="F27" s="17">
        <f>SUM(F24:F26)</f>
        <v>3531.52</v>
      </c>
    </row>
    <row r="28" spans="1:10" ht="21" customHeight="1" thickTop="1">
      <c r="A28" s="12" t="s">
        <v>53</v>
      </c>
      <c r="C28" s="18" t="s">
        <v>63</v>
      </c>
      <c r="E28" t="s">
        <v>64</v>
      </c>
      <c r="F28" s="13">
        <v>15.39</v>
      </c>
      <c r="G28">
        <v>19</v>
      </c>
      <c r="H28" s="14">
        <f>IF(F28&gt;0,,1)</f>
        <v>0</v>
      </c>
      <c r="I28" s="15" t="str">
        <f>IF(OR(F28&lt;8.5,F28&gt;90),"CHECK","-")</f>
        <v>-</v>
      </c>
    </row>
    <row r="29" spans="1:10">
      <c r="A29" s="20"/>
      <c r="B29" s="21"/>
      <c r="C29" t="s">
        <v>65</v>
      </c>
      <c r="E29" t="s">
        <v>66</v>
      </c>
      <c r="F29" s="13">
        <v>23.22</v>
      </c>
      <c r="G29">
        <v>20</v>
      </c>
      <c r="H29" s="14">
        <f>IF(F29&gt;0,,1)</f>
        <v>0</v>
      </c>
      <c r="I29" s="15" t="str">
        <f>IF(OR(F29&lt;10,F29&gt;45),"CHECK","-")</f>
        <v>-</v>
      </c>
    </row>
    <row r="30" spans="1:10">
      <c r="A30" s="22"/>
      <c r="C30" t="s">
        <v>67</v>
      </c>
      <c r="E30" t="s">
        <v>68</v>
      </c>
      <c r="F30" s="13">
        <v>1.52</v>
      </c>
      <c r="G30">
        <f>G29+1</f>
        <v>21</v>
      </c>
      <c r="H30" s="14">
        <f>IF(F30&gt;0,,1)</f>
        <v>0</v>
      </c>
      <c r="I30" s="15" t="str">
        <f>IF(OR(F30&lt;1,F30&gt;15),"CHECK","-")</f>
        <v>-</v>
      </c>
    </row>
    <row r="31" spans="1:10">
      <c r="C31" t="s">
        <v>69</v>
      </c>
      <c r="E31" t="s">
        <v>70</v>
      </c>
      <c r="F31" s="13">
        <v>1.1000000000000001</v>
      </c>
      <c r="G31">
        <f>G30+1</f>
        <v>22</v>
      </c>
      <c r="H31" s="14">
        <f>IF(F31&gt;0,,1)</f>
        <v>0</v>
      </c>
      <c r="I31" s="15" t="str">
        <f>IF(OR(F31&lt;1,F31&gt;15),"CHECK","-")</f>
        <v>-</v>
      </c>
    </row>
    <row r="32" spans="1:10">
      <c r="A32" s="22"/>
    </row>
    <row r="33" spans="1:10" ht="13.5" thickBot="1">
      <c r="A33" s="8"/>
      <c r="B33" s="16"/>
      <c r="C33" s="8" t="s">
        <v>62</v>
      </c>
      <c r="D33" s="16"/>
      <c r="E33" s="16"/>
      <c r="F33" s="17">
        <f>SUM(F28:F31)</f>
        <v>41.230000000000004</v>
      </c>
    </row>
    <row r="34" spans="1:10" ht="21" customHeight="1" thickTop="1">
      <c r="A34" s="12" t="s">
        <v>71</v>
      </c>
      <c r="C34" s="18" t="s">
        <v>72</v>
      </c>
      <c r="E34" s="18" t="s">
        <v>73</v>
      </c>
      <c r="F34" s="13">
        <v>8.91</v>
      </c>
      <c r="G34">
        <v>23</v>
      </c>
      <c r="H34" s="14">
        <f>IF(F34&gt;0,,1)</f>
        <v>0</v>
      </c>
      <c r="I34" s="15" t="str">
        <f>IF(OR(F34&lt;8,F34&gt;10),"CHECK","-")</f>
        <v>-</v>
      </c>
      <c r="J34" s="19"/>
    </row>
    <row r="35" spans="1:10" ht="21" customHeight="1">
      <c r="C35" s="18" t="s">
        <v>74</v>
      </c>
      <c r="E35" s="18" t="s">
        <v>75</v>
      </c>
      <c r="F35" s="13">
        <v>1303.9000000000001</v>
      </c>
      <c r="G35">
        <v>24</v>
      </c>
      <c r="H35" s="14">
        <f>IF(F35&gt;0,,1)</f>
        <v>0</v>
      </c>
      <c r="I35" s="15" t="str">
        <f>IF(OR(F35&lt;1200,F35&gt;1550),"CHECK","-")</f>
        <v>-</v>
      </c>
    </row>
    <row r="36" spans="1:10" ht="12.75" customHeight="1">
      <c r="C36" t="s">
        <v>76</v>
      </c>
      <c r="E36" t="s">
        <v>77</v>
      </c>
      <c r="F36" s="13">
        <v>690.37</v>
      </c>
      <c r="G36">
        <v>25</v>
      </c>
      <c r="H36" s="14">
        <f>IF(F36&gt;0,,1)</f>
        <v>0</v>
      </c>
      <c r="I36" s="15" t="str">
        <f>IF(OR(F36&lt;1000,F36&gt;1400),"CHECK","-")</f>
        <v>CHECK</v>
      </c>
    </row>
    <row r="37" spans="1:10">
      <c r="C37" t="s">
        <v>78</v>
      </c>
      <c r="E37" t="s">
        <v>79</v>
      </c>
      <c r="F37" s="13">
        <v>2153.5500000000002</v>
      </c>
      <c r="G37">
        <v>26</v>
      </c>
      <c r="H37" s="14">
        <f>IF(F37&gt;0,,1)</f>
        <v>0</v>
      </c>
      <c r="I37" s="15" t="str">
        <f>IF(OR(F37&lt;1000,F37&gt;3000),"CHECK","-")</f>
        <v>-</v>
      </c>
    </row>
    <row r="38" spans="1:10" ht="13.5" thickBot="1">
      <c r="A38" s="8"/>
      <c r="B38" s="16"/>
      <c r="C38" s="8" t="s">
        <v>80</v>
      </c>
      <c r="D38" s="16"/>
      <c r="E38" s="16"/>
      <c r="F38" s="17">
        <f>SUM(F34:F37)</f>
        <v>4156.7300000000005</v>
      </c>
    </row>
    <row r="39" spans="1:10" ht="21" customHeight="1" thickTop="1">
      <c r="A39" s="12" t="s">
        <v>81</v>
      </c>
      <c r="C39" t="s">
        <v>82</v>
      </c>
      <c r="E39" t="s">
        <v>83</v>
      </c>
      <c r="F39" s="13">
        <v>1.1000000000000001</v>
      </c>
      <c r="G39">
        <f>G37+1</f>
        <v>27</v>
      </c>
      <c r="H39" s="14">
        <f t="shared" ref="H39:H82" si="0">IF(F39&gt;0,,1)</f>
        <v>0</v>
      </c>
      <c r="I39" s="15" t="str">
        <f>IF(OR(F39&lt;1,F39&gt;15),"CHECK","-")</f>
        <v>-</v>
      </c>
    </row>
    <row r="40" spans="1:10">
      <c r="C40" t="s">
        <v>84</v>
      </c>
      <c r="E40" t="s">
        <v>85</v>
      </c>
      <c r="F40" s="13">
        <v>121.71</v>
      </c>
      <c r="G40">
        <f t="shared" ref="G40:G82" si="1">G39+1</f>
        <v>28</v>
      </c>
      <c r="H40" s="14">
        <f t="shared" si="0"/>
        <v>0</v>
      </c>
      <c r="I40" s="15" t="str">
        <f>IF(OR(F40&lt;70,F40&gt;150),"CHECK","-")</f>
        <v>-</v>
      </c>
    </row>
    <row r="41" spans="1:10">
      <c r="C41" t="s">
        <v>86</v>
      </c>
      <c r="E41" t="s">
        <v>87</v>
      </c>
      <c r="F41" s="13">
        <v>25.1</v>
      </c>
      <c r="G41">
        <f t="shared" si="1"/>
        <v>29</v>
      </c>
      <c r="H41" s="14">
        <f t="shared" si="0"/>
        <v>0</v>
      </c>
      <c r="I41" s="15" t="str">
        <f>IF(OR(F41&lt;15,F41&gt;50),"CHECK","-")</f>
        <v>-</v>
      </c>
    </row>
    <row r="42" spans="1:10">
      <c r="C42" t="s">
        <v>88</v>
      </c>
      <c r="E42" t="s">
        <v>89</v>
      </c>
      <c r="F42" s="13">
        <v>12.46</v>
      </c>
      <c r="G42">
        <f t="shared" si="1"/>
        <v>30</v>
      </c>
      <c r="H42" s="14">
        <f t="shared" si="0"/>
        <v>0</v>
      </c>
      <c r="I42" s="15" t="str">
        <f>IF(OR(F42&lt;9,F42&gt;20),"CHECK","-")</f>
        <v>-</v>
      </c>
    </row>
    <row r="43" spans="1:10">
      <c r="C43" t="s">
        <v>90</v>
      </c>
      <c r="E43" t="s">
        <v>91</v>
      </c>
      <c r="F43" s="13">
        <v>11.41</v>
      </c>
      <c r="G43">
        <f t="shared" si="1"/>
        <v>31</v>
      </c>
      <c r="H43" s="14">
        <f t="shared" si="0"/>
        <v>0</v>
      </c>
      <c r="I43" s="15" t="str">
        <f>IF(OR(F43&lt;9,F43&gt;15),"CHECK","-")</f>
        <v>-</v>
      </c>
    </row>
    <row r="44" spans="1:10">
      <c r="C44" t="s">
        <v>92</v>
      </c>
      <c r="E44" t="s">
        <v>93</v>
      </c>
      <c r="F44" s="13">
        <v>10.89</v>
      </c>
      <c r="G44">
        <f t="shared" si="1"/>
        <v>32</v>
      </c>
      <c r="H44" s="14">
        <f t="shared" si="0"/>
        <v>0</v>
      </c>
      <c r="I44" s="15" t="str">
        <f>IF(OR(F44&lt;5,F44&gt;10),"CHECK","-")</f>
        <v>CHECK</v>
      </c>
    </row>
    <row r="45" spans="1:10">
      <c r="C45" t="s">
        <v>94</v>
      </c>
      <c r="E45" t="s">
        <v>95</v>
      </c>
      <c r="F45" s="13">
        <v>151.13</v>
      </c>
      <c r="G45">
        <f t="shared" si="1"/>
        <v>33</v>
      </c>
      <c r="H45" s="14">
        <f t="shared" si="0"/>
        <v>0</v>
      </c>
      <c r="I45" s="15" t="str">
        <f>IF(OR(F45&lt;80,F45&gt;300),"CHECK","-")</f>
        <v>-</v>
      </c>
    </row>
    <row r="46" spans="1:10">
      <c r="C46" t="s">
        <v>96</v>
      </c>
      <c r="E46" t="s">
        <v>97</v>
      </c>
      <c r="F46" s="13">
        <v>36.19</v>
      </c>
      <c r="G46">
        <f t="shared" si="1"/>
        <v>34</v>
      </c>
      <c r="H46" s="14">
        <f t="shared" si="0"/>
        <v>0</v>
      </c>
      <c r="I46" s="15" t="str">
        <f>IF(OR(F46&lt;15,F46&gt;45),"CHECK","-")</f>
        <v>-</v>
      </c>
    </row>
    <row r="47" spans="1:10">
      <c r="C47" t="s">
        <v>98</v>
      </c>
      <c r="E47" t="s">
        <v>99</v>
      </c>
      <c r="F47" s="13">
        <v>255.39</v>
      </c>
      <c r="G47">
        <f t="shared" si="1"/>
        <v>35</v>
      </c>
      <c r="H47" s="14">
        <f t="shared" si="0"/>
        <v>0</v>
      </c>
      <c r="I47" s="15" t="str">
        <f>IF(OR(F47&lt;135,F47&gt;325),"CHECK","-")</f>
        <v>-</v>
      </c>
    </row>
    <row r="48" spans="1:10">
      <c r="C48" t="s">
        <v>100</v>
      </c>
      <c r="E48" t="s">
        <v>101</v>
      </c>
      <c r="F48" s="13">
        <v>36.39</v>
      </c>
      <c r="G48">
        <f t="shared" si="1"/>
        <v>36</v>
      </c>
      <c r="H48" s="14">
        <f t="shared" si="0"/>
        <v>0</v>
      </c>
      <c r="I48" s="15" t="str">
        <f>IF(OR(F48&lt;15,F48&gt;40),"CHECK","-")</f>
        <v>-</v>
      </c>
    </row>
    <row r="49" spans="3:9">
      <c r="C49" t="s">
        <v>102</v>
      </c>
      <c r="E49" t="s">
        <v>103</v>
      </c>
      <c r="F49" s="13">
        <v>89.33</v>
      </c>
      <c r="G49">
        <f t="shared" si="1"/>
        <v>37</v>
      </c>
      <c r="H49" s="14">
        <f t="shared" si="0"/>
        <v>0</v>
      </c>
      <c r="I49" s="15" t="str">
        <f>IF(OR(F49&lt;20,F49&gt;65),"CHECK","-")</f>
        <v>CHECK</v>
      </c>
    </row>
    <row r="50" spans="3:9">
      <c r="C50" t="s">
        <v>104</v>
      </c>
      <c r="E50" t="s">
        <v>105</v>
      </c>
      <c r="F50" s="13">
        <v>11.41</v>
      </c>
      <c r="G50">
        <f t="shared" si="1"/>
        <v>38</v>
      </c>
      <c r="H50" s="14">
        <f t="shared" si="0"/>
        <v>0</v>
      </c>
      <c r="I50" s="15" t="str">
        <f>IF(OR(F50&lt;8,F50&gt;15),"CHECK","-")</f>
        <v>-</v>
      </c>
    </row>
    <row r="51" spans="3:9">
      <c r="C51" t="s">
        <v>106</v>
      </c>
      <c r="E51" t="s">
        <v>107</v>
      </c>
      <c r="F51" s="13">
        <v>15.48</v>
      </c>
      <c r="G51">
        <f t="shared" si="1"/>
        <v>39</v>
      </c>
      <c r="H51" s="14">
        <f t="shared" si="0"/>
        <v>0</v>
      </c>
      <c r="I51" s="15" t="str">
        <f>IF(OR(F51&lt;10,F51&gt;20),"CHECK","-")</f>
        <v>-</v>
      </c>
    </row>
    <row r="52" spans="3:9">
      <c r="C52" t="s">
        <v>108</v>
      </c>
      <c r="E52" t="s">
        <v>109</v>
      </c>
      <c r="F52" s="13">
        <v>16.52</v>
      </c>
      <c r="G52">
        <f t="shared" si="1"/>
        <v>40</v>
      </c>
      <c r="H52" s="14">
        <f t="shared" si="0"/>
        <v>0</v>
      </c>
      <c r="I52" s="15" t="str">
        <f>IF(OR(F52&lt;10,F52&gt;15),"CHECK","-")</f>
        <v>CHECK</v>
      </c>
    </row>
    <row r="53" spans="3:9">
      <c r="C53" t="s">
        <v>110</v>
      </c>
      <c r="E53" t="s">
        <v>111</v>
      </c>
      <c r="F53" s="13">
        <v>19.350000000000001</v>
      </c>
      <c r="G53">
        <f t="shared" si="1"/>
        <v>41</v>
      </c>
      <c r="H53" s="14">
        <f t="shared" si="0"/>
        <v>0</v>
      </c>
      <c r="I53" s="15" t="str">
        <f>IF(OR(F53&lt;10,F53&gt;20),"CHECK","-")</f>
        <v>-</v>
      </c>
    </row>
    <row r="54" spans="3:9">
      <c r="C54" t="s">
        <v>112</v>
      </c>
      <c r="E54" t="s">
        <v>113</v>
      </c>
      <c r="F54" s="13">
        <v>22.39</v>
      </c>
      <c r="G54">
        <f t="shared" si="1"/>
        <v>42</v>
      </c>
      <c r="H54" s="14">
        <f t="shared" si="0"/>
        <v>0</v>
      </c>
      <c r="I54" s="15" t="str">
        <f>IF(OR(F54&lt;12,F54&gt;35),"CHECK","-")</f>
        <v>-</v>
      </c>
    </row>
    <row r="55" spans="3:9">
      <c r="C55" t="s">
        <v>114</v>
      </c>
      <c r="E55" t="s">
        <v>115</v>
      </c>
      <c r="F55" s="13">
        <v>64.84</v>
      </c>
      <c r="G55">
        <f t="shared" si="1"/>
        <v>43</v>
      </c>
      <c r="H55" s="14">
        <f t="shared" si="0"/>
        <v>0</v>
      </c>
      <c r="I55" s="15" t="str">
        <f>IF(OR(F55&lt;20,F55&gt;90),"CHECK","-")</f>
        <v>-</v>
      </c>
    </row>
    <row r="56" spans="3:9">
      <c r="C56" t="s">
        <v>116</v>
      </c>
      <c r="E56" t="s">
        <v>117</v>
      </c>
      <c r="F56" s="13">
        <v>2502.7600000000002</v>
      </c>
      <c r="G56">
        <f t="shared" si="1"/>
        <v>44</v>
      </c>
      <c r="H56" s="14">
        <f t="shared" si="0"/>
        <v>0</v>
      </c>
      <c r="I56" s="15" t="str">
        <f>IF(OR(F56&lt;1500,F56&gt;2700),"CHECK","-")</f>
        <v>-</v>
      </c>
    </row>
    <row r="57" spans="3:9">
      <c r="C57" t="s">
        <v>118</v>
      </c>
      <c r="E57" t="s">
        <v>119</v>
      </c>
      <c r="F57" s="13">
        <v>43.49</v>
      </c>
      <c r="G57">
        <f t="shared" si="1"/>
        <v>45</v>
      </c>
      <c r="H57" s="14">
        <f t="shared" si="0"/>
        <v>0</v>
      </c>
      <c r="I57" s="15" t="str">
        <f>IF(OR(F57&lt;25,F57&gt;60),"CHECK","-")</f>
        <v>-</v>
      </c>
    </row>
    <row r="58" spans="3:9">
      <c r="C58" t="s">
        <v>120</v>
      </c>
      <c r="E58" t="s">
        <v>121</v>
      </c>
      <c r="F58" s="13">
        <v>31.61</v>
      </c>
      <c r="G58">
        <f t="shared" si="1"/>
        <v>46</v>
      </c>
      <c r="H58" s="14">
        <f t="shared" si="0"/>
        <v>0</v>
      </c>
      <c r="I58" s="15" t="str">
        <f>IF(OR(F58&lt;20,F58&gt;50),"CHECK","-")</f>
        <v>-</v>
      </c>
    </row>
    <row r="59" spans="3:9">
      <c r="C59" t="s">
        <v>122</v>
      </c>
      <c r="E59" t="s">
        <v>123</v>
      </c>
      <c r="F59" s="13">
        <v>23.74</v>
      </c>
      <c r="G59">
        <f t="shared" si="1"/>
        <v>47</v>
      </c>
      <c r="H59" s="14">
        <f t="shared" si="0"/>
        <v>0</v>
      </c>
      <c r="I59" s="15" t="str">
        <f>IF(OR(F59&lt;10,F59&gt;30),"CHECK","-")</f>
        <v>-</v>
      </c>
    </row>
    <row r="60" spans="3:9">
      <c r="C60" t="s">
        <v>124</v>
      </c>
      <c r="E60" t="s">
        <v>125</v>
      </c>
      <c r="F60" s="13">
        <v>12.02</v>
      </c>
      <c r="G60">
        <f t="shared" si="1"/>
        <v>48</v>
      </c>
      <c r="H60" s="14">
        <f t="shared" si="0"/>
        <v>0</v>
      </c>
      <c r="I60" s="15" t="str">
        <f>IF(OR(F60&lt;10,F60&gt;20),"CHECK","-")</f>
        <v>-</v>
      </c>
    </row>
    <row r="61" spans="3:9">
      <c r="C61" t="s">
        <v>126</v>
      </c>
      <c r="E61" t="s">
        <v>127</v>
      </c>
      <c r="F61" s="13">
        <v>15.28</v>
      </c>
      <c r="G61">
        <f t="shared" si="1"/>
        <v>49</v>
      </c>
      <c r="H61" s="14">
        <f t="shared" si="0"/>
        <v>0</v>
      </c>
      <c r="I61" s="15" t="str">
        <f>IF(OR(F61&lt;10,F61&gt;30),"CHECK","-")</f>
        <v>-</v>
      </c>
    </row>
    <row r="62" spans="3:9">
      <c r="C62" t="s">
        <v>128</v>
      </c>
      <c r="E62" t="s">
        <v>129</v>
      </c>
      <c r="F62" s="13">
        <v>55.84</v>
      </c>
      <c r="G62">
        <f t="shared" si="1"/>
        <v>50</v>
      </c>
      <c r="H62" s="14">
        <f t="shared" si="0"/>
        <v>0</v>
      </c>
      <c r="I62" s="15" t="str">
        <f>IF(OR(F62&lt;30,F62&gt;70),"CHECK","-")</f>
        <v>-</v>
      </c>
    </row>
    <row r="63" spans="3:9">
      <c r="C63" t="s">
        <v>130</v>
      </c>
      <c r="E63" t="s">
        <v>131</v>
      </c>
      <c r="F63" s="13">
        <v>64.94</v>
      </c>
      <c r="G63">
        <f t="shared" si="1"/>
        <v>51</v>
      </c>
      <c r="H63" s="14">
        <f t="shared" si="0"/>
        <v>0</v>
      </c>
      <c r="I63" s="15" t="str">
        <f>IF(OR(F63&lt;88,F63&gt;130),"CHECK","-")</f>
        <v>CHECK</v>
      </c>
    </row>
    <row r="64" spans="3:9">
      <c r="C64" t="s">
        <v>132</v>
      </c>
      <c r="E64" t="s">
        <v>133</v>
      </c>
      <c r="F64" s="13">
        <v>55.22</v>
      </c>
      <c r="G64">
        <f t="shared" si="1"/>
        <v>52</v>
      </c>
      <c r="H64" s="14">
        <f t="shared" si="0"/>
        <v>0</v>
      </c>
      <c r="I64" s="15" t="str">
        <f>IF(OR(F64&lt;20,F64&gt;75),"CHECK","-")</f>
        <v>-</v>
      </c>
    </row>
    <row r="65" spans="3:9">
      <c r="C65" t="s">
        <v>134</v>
      </c>
      <c r="E65" t="s">
        <v>135</v>
      </c>
      <c r="F65" s="13">
        <v>22.59</v>
      </c>
      <c r="G65">
        <f t="shared" si="1"/>
        <v>53</v>
      </c>
      <c r="H65" s="14">
        <f t="shared" si="0"/>
        <v>0</v>
      </c>
      <c r="I65" s="15" t="str">
        <f>IF(OR(F65&lt;10,F65&gt;25),"CHECK","-")</f>
        <v>-</v>
      </c>
    </row>
    <row r="66" spans="3:9">
      <c r="C66" t="s">
        <v>136</v>
      </c>
      <c r="E66" t="s">
        <v>137</v>
      </c>
      <c r="F66" s="13">
        <v>33.15</v>
      </c>
      <c r="G66">
        <f t="shared" si="1"/>
        <v>54</v>
      </c>
      <c r="H66" s="14">
        <f t="shared" si="0"/>
        <v>0</v>
      </c>
      <c r="I66" s="15" t="str">
        <f>IF(OR(F66&lt;15,F66&gt;40),"CHECK","-")</f>
        <v>-</v>
      </c>
    </row>
    <row r="67" spans="3:9">
      <c r="C67" t="s">
        <v>138</v>
      </c>
      <c r="E67" t="s">
        <v>139</v>
      </c>
      <c r="F67" s="13">
        <v>590.02</v>
      </c>
      <c r="G67">
        <f t="shared" si="1"/>
        <v>55</v>
      </c>
      <c r="H67" s="14">
        <f t="shared" si="0"/>
        <v>0</v>
      </c>
      <c r="I67" s="15" t="str">
        <f>IF(OR(F67&lt;225,F67&gt;650),"CHECK","-")</f>
        <v>-</v>
      </c>
    </row>
    <row r="68" spans="3:9">
      <c r="C68" t="s">
        <v>140</v>
      </c>
      <c r="E68" t="s">
        <v>141</v>
      </c>
      <c r="F68" s="13">
        <v>15.91</v>
      </c>
      <c r="G68">
        <f t="shared" si="1"/>
        <v>56</v>
      </c>
      <c r="H68" s="14">
        <f t="shared" si="0"/>
        <v>0</v>
      </c>
      <c r="I68" s="15" t="str">
        <f>IF(OR(F68&lt;9.5,F68&gt;20),"CHECK","-")</f>
        <v>-</v>
      </c>
    </row>
    <row r="69" spans="3:9">
      <c r="C69" t="s">
        <v>142</v>
      </c>
      <c r="E69" t="s">
        <v>143</v>
      </c>
      <c r="F69" s="13">
        <v>40.49</v>
      </c>
      <c r="G69">
        <f t="shared" si="1"/>
        <v>57</v>
      </c>
      <c r="H69" s="14">
        <f t="shared" si="0"/>
        <v>0</v>
      </c>
      <c r="I69" s="15" t="str">
        <f>IF(OR(F69&lt;25,F69&gt;67),"CHECK","-")</f>
        <v>-</v>
      </c>
    </row>
    <row r="70" spans="3:9">
      <c r="C70" t="s">
        <v>144</v>
      </c>
      <c r="E70" t="s">
        <v>145</v>
      </c>
      <c r="F70" s="13">
        <v>12.66</v>
      </c>
      <c r="G70">
        <f t="shared" si="1"/>
        <v>58</v>
      </c>
      <c r="H70" s="14">
        <f t="shared" si="0"/>
        <v>0</v>
      </c>
      <c r="I70" s="15" t="str">
        <f>IF(OR(F70&lt;9,F70&gt;20),"CHECK","-")</f>
        <v>-</v>
      </c>
    </row>
    <row r="71" spans="3:9">
      <c r="C71" t="s">
        <v>146</v>
      </c>
      <c r="E71" t="s">
        <v>147</v>
      </c>
      <c r="F71" s="13">
        <v>497.59</v>
      </c>
      <c r="G71">
        <f t="shared" si="1"/>
        <v>59</v>
      </c>
      <c r="H71" s="14">
        <f t="shared" si="0"/>
        <v>0</v>
      </c>
      <c r="I71" s="15" t="str">
        <f>IF(OR(F71&lt;275,F71&gt;650),"CHECK","-")</f>
        <v>-</v>
      </c>
    </row>
    <row r="72" spans="3:9">
      <c r="C72" t="s">
        <v>148</v>
      </c>
      <c r="E72" t="s">
        <v>149</v>
      </c>
      <c r="F72" s="13">
        <v>49.78</v>
      </c>
      <c r="G72">
        <f t="shared" si="1"/>
        <v>60</v>
      </c>
      <c r="H72" s="14">
        <f t="shared" si="0"/>
        <v>0</v>
      </c>
      <c r="I72" s="15" t="str">
        <f>IF(OR(F72&lt;30,F72&gt;100),"CHECK","-")</f>
        <v>-</v>
      </c>
    </row>
    <row r="73" spans="3:9">
      <c r="C73" t="s">
        <v>150</v>
      </c>
      <c r="E73" t="s">
        <v>151</v>
      </c>
      <c r="F73" s="13">
        <v>26.36</v>
      </c>
      <c r="G73">
        <f t="shared" si="1"/>
        <v>61</v>
      </c>
      <c r="H73" s="14">
        <f t="shared" si="0"/>
        <v>0</v>
      </c>
      <c r="I73" s="15" t="str">
        <f>IF(OR(F73&lt;14,F73&gt;50),"CHECK","-")</f>
        <v>-</v>
      </c>
    </row>
    <row r="74" spans="3:9">
      <c r="C74" t="s">
        <v>152</v>
      </c>
      <c r="E74" t="s">
        <v>153</v>
      </c>
      <c r="F74" s="13">
        <v>59</v>
      </c>
      <c r="G74">
        <f t="shared" si="1"/>
        <v>62</v>
      </c>
      <c r="H74" s="14">
        <f t="shared" si="0"/>
        <v>0</v>
      </c>
      <c r="I74" s="15" t="str">
        <f>IF(OR(F74&lt;44,F74&gt;125),"CHECK","-")</f>
        <v>-</v>
      </c>
    </row>
    <row r="75" spans="3:9">
      <c r="C75" t="s">
        <v>154</v>
      </c>
      <c r="E75" t="s">
        <v>155</v>
      </c>
      <c r="F75" s="13">
        <v>43.29</v>
      </c>
      <c r="G75">
        <f t="shared" si="1"/>
        <v>63</v>
      </c>
      <c r="H75" s="14">
        <f t="shared" si="0"/>
        <v>0</v>
      </c>
      <c r="I75" s="15" t="str">
        <f>IF(OR(F75&lt;20,F75&gt;80),"CHECK","-")</f>
        <v>-</v>
      </c>
    </row>
    <row r="76" spans="3:9">
      <c r="C76" t="s">
        <v>156</v>
      </c>
      <c r="E76" t="s">
        <v>157</v>
      </c>
      <c r="F76" s="13">
        <v>57.43</v>
      </c>
      <c r="G76">
        <f t="shared" si="1"/>
        <v>64</v>
      </c>
      <c r="H76" s="14">
        <f t="shared" si="0"/>
        <v>0</v>
      </c>
      <c r="I76" s="15" t="str">
        <f>IF(OR(F76&lt;25,F76&gt;70),"CHECK","-")</f>
        <v>-</v>
      </c>
    </row>
    <row r="77" spans="3:9">
      <c r="C77" t="s">
        <v>158</v>
      </c>
      <c r="E77" t="s">
        <v>159</v>
      </c>
      <c r="F77" s="13">
        <v>28.02</v>
      </c>
      <c r="G77">
        <f t="shared" si="1"/>
        <v>65</v>
      </c>
      <c r="H77" s="14">
        <f t="shared" si="0"/>
        <v>0</v>
      </c>
      <c r="I77" s="15" t="str">
        <f>IF(OR(F77&lt;20,F77&gt;50),"CHECK","-")</f>
        <v>-</v>
      </c>
    </row>
    <row r="78" spans="3:9">
      <c r="C78" t="s">
        <v>160</v>
      </c>
      <c r="E78" t="s">
        <v>161</v>
      </c>
      <c r="F78" s="13">
        <v>41.62</v>
      </c>
      <c r="G78">
        <f t="shared" si="1"/>
        <v>66</v>
      </c>
      <c r="H78" s="14">
        <f t="shared" si="0"/>
        <v>0</v>
      </c>
      <c r="I78" s="15" t="str">
        <f>IF(OR(F78&lt;15,F78&gt;75),"CHECK","-")</f>
        <v>-</v>
      </c>
    </row>
    <row r="79" spans="3:9">
      <c r="C79" t="s">
        <v>162</v>
      </c>
      <c r="E79" t="s">
        <v>163</v>
      </c>
      <c r="F79" s="13">
        <v>88.37</v>
      </c>
      <c r="G79">
        <f t="shared" si="1"/>
        <v>67</v>
      </c>
      <c r="H79" s="14">
        <f t="shared" si="0"/>
        <v>0</v>
      </c>
      <c r="I79" s="15" t="str">
        <f>IF(OR(F79&lt;50,F79&gt;100),"CHECK","-")</f>
        <v>-</v>
      </c>
    </row>
    <row r="80" spans="3:9">
      <c r="C80" t="s">
        <v>164</v>
      </c>
      <c r="E80" t="s">
        <v>165</v>
      </c>
      <c r="F80" s="13">
        <v>104.35</v>
      </c>
      <c r="G80">
        <f t="shared" si="1"/>
        <v>68</v>
      </c>
      <c r="H80" s="14">
        <f t="shared" si="0"/>
        <v>0</v>
      </c>
      <c r="I80" s="15" t="str">
        <f>IF(OR(F80&lt;40,F80&gt;120),"CHECK","-")</f>
        <v>-</v>
      </c>
    </row>
    <row r="81" spans="1:9">
      <c r="C81" t="s">
        <v>166</v>
      </c>
      <c r="E81" t="s">
        <v>167</v>
      </c>
      <c r="F81" s="13">
        <v>67.150000000000006</v>
      </c>
      <c r="G81">
        <f t="shared" si="1"/>
        <v>69</v>
      </c>
      <c r="H81" s="14">
        <f t="shared" si="0"/>
        <v>0</v>
      </c>
      <c r="I81" s="15" t="str">
        <f>IF(OR(F81&lt;48,F81&gt;150),"CHECK","-")</f>
        <v>-</v>
      </c>
    </row>
    <row r="82" spans="1:9">
      <c r="C82" t="s">
        <v>168</v>
      </c>
      <c r="E82" t="s">
        <v>169</v>
      </c>
      <c r="F82" s="13">
        <v>7.74</v>
      </c>
      <c r="G82">
        <f t="shared" si="1"/>
        <v>70</v>
      </c>
      <c r="H82" s="14">
        <f t="shared" si="0"/>
        <v>0</v>
      </c>
      <c r="I82" s="15" t="str">
        <f>IF(OR(F82&lt;7.5,F82&gt;25),"CHECK","-")</f>
        <v>-</v>
      </c>
    </row>
    <row r="83" spans="1:9" ht="13.5" thickBot="1">
      <c r="A83" s="8"/>
      <c r="B83" s="16"/>
      <c r="C83" s="8" t="s">
        <v>170</v>
      </c>
      <c r="D83" s="16"/>
      <c r="E83" s="16"/>
      <c r="F83" s="17">
        <f>SUM(F39:F82)</f>
        <v>5491.5099999999993</v>
      </c>
    </row>
    <row r="84" spans="1:9" ht="21" customHeight="1" thickTop="1">
      <c r="A84" s="12" t="s">
        <v>11</v>
      </c>
      <c r="C84" t="s">
        <v>171</v>
      </c>
      <c r="E84" t="s">
        <v>172</v>
      </c>
      <c r="F84" s="13">
        <v>532.96</v>
      </c>
      <c r="G84">
        <f>G82+1</f>
        <v>71</v>
      </c>
      <c r="H84" s="14">
        <f>IF(F83&gt;0,,1)</f>
        <v>0</v>
      </c>
      <c r="I84" s="15" t="str">
        <f>IF(OR(F84&lt;100,F84&gt;1253),"CHECK","-")</f>
        <v>-</v>
      </c>
    </row>
    <row r="85" spans="1:9" ht="12.75" customHeight="1">
      <c r="A85" s="12" t="s">
        <v>37</v>
      </c>
      <c r="C85" t="s">
        <v>173</v>
      </c>
    </row>
    <row r="86" spans="1:9" ht="12.75" customHeight="1">
      <c r="A86" s="12" t="s">
        <v>53</v>
      </c>
    </row>
    <row r="87" spans="1:9">
      <c r="A87" s="12" t="s">
        <v>71</v>
      </c>
    </row>
    <row r="88" spans="1:9" ht="13.5" thickBot="1">
      <c r="A88" s="8" t="s">
        <v>81</v>
      </c>
      <c r="B88" s="16"/>
      <c r="C88" s="16"/>
      <c r="D88" s="16"/>
      <c r="E88" s="16"/>
      <c r="F88" s="17"/>
    </row>
    <row r="89" spans="1:9" ht="13.5" thickTop="1">
      <c r="A89" s="20"/>
      <c r="D89" s="23" t="s">
        <v>174</v>
      </c>
      <c r="E89" s="24"/>
      <c r="F89" s="25">
        <f>F84+F83+F38+F33+F27+F23+F20+F17+F15+F11+F8</f>
        <v>18367.170000000002</v>
      </c>
      <c r="H89" s="14">
        <f>SUM(H3:H88)</f>
        <v>0</v>
      </c>
    </row>
    <row r="91" spans="1:9">
      <c r="B91" s="20" t="s">
        <v>175</v>
      </c>
    </row>
    <row r="92" spans="1:9">
      <c r="B92" s="20"/>
    </row>
    <row r="93" spans="1:9">
      <c r="D93" s="24" t="s">
        <v>176</v>
      </c>
      <c r="F93" s="26" t="s">
        <v>7</v>
      </c>
    </row>
    <row r="94" spans="1:9">
      <c r="C94" s="27"/>
      <c r="D94" s="27" t="s">
        <v>11</v>
      </c>
      <c r="E94" s="28"/>
      <c r="F94" s="29">
        <f>ROUND(F84/5,2)+F8</f>
        <v>1730.56</v>
      </c>
    </row>
    <row r="95" spans="1:9">
      <c r="C95" s="12"/>
      <c r="D95" s="12" t="s">
        <v>23</v>
      </c>
      <c r="F95" s="29">
        <f>F11+0.01</f>
        <v>835.52</v>
      </c>
    </row>
    <row r="96" spans="1:9">
      <c r="C96" s="12"/>
      <c r="D96" s="12" t="s">
        <v>29</v>
      </c>
      <c r="F96" s="29">
        <f>F15</f>
        <v>1504.0700000000002</v>
      </c>
    </row>
    <row r="97" spans="1:6">
      <c r="C97" s="12"/>
      <c r="D97" s="12" t="s">
        <v>37</v>
      </c>
      <c r="F97" s="29">
        <f>ROUND(F84/5,2)+F17</f>
        <v>230.21</v>
      </c>
    </row>
    <row r="98" spans="1:6">
      <c r="C98" s="12"/>
      <c r="D98" s="12" t="s">
        <v>41</v>
      </c>
      <c r="F98" s="29">
        <f>F20</f>
        <v>336.14</v>
      </c>
    </row>
    <row r="99" spans="1:6">
      <c r="C99" s="12"/>
      <c r="D99" s="12" t="s">
        <v>47</v>
      </c>
      <c r="F99" s="29">
        <f>F23</f>
        <v>189.91</v>
      </c>
    </row>
    <row r="100" spans="1:6">
      <c r="C100" s="12"/>
      <c r="D100" s="12" t="s">
        <v>53</v>
      </c>
      <c r="F100" s="29">
        <f>F27</f>
        <v>3531.52</v>
      </c>
    </row>
    <row r="101" spans="1:6">
      <c r="C101" s="12"/>
      <c r="D101" s="12" t="s">
        <v>53</v>
      </c>
      <c r="F101" s="29">
        <f>ROUND(F84/5,2)+F33</f>
        <v>147.82</v>
      </c>
    </row>
    <row r="102" spans="1:6">
      <c r="C102" s="12"/>
      <c r="D102" s="12" t="s">
        <v>71</v>
      </c>
      <c r="F102" s="30">
        <f>ROUND(F84/5,2)+F38</f>
        <v>4263.3200000000006</v>
      </c>
    </row>
    <row r="103" spans="1:6">
      <c r="C103" s="12"/>
      <c r="D103" s="12" t="s">
        <v>81</v>
      </c>
      <c r="F103" s="30">
        <f>ROUND(F84/5,2)+F83</f>
        <v>5598.0999999999995</v>
      </c>
    </row>
    <row r="104" spans="1:6">
      <c r="C104" s="12"/>
      <c r="F104" s="29"/>
    </row>
    <row r="105" spans="1:6">
      <c r="C105" s="12"/>
      <c r="D105" s="12" t="s">
        <v>177</v>
      </c>
      <c r="E105" s="24"/>
      <c r="F105" s="29">
        <f>SUM(F94:F104)</f>
        <v>18367.169999999998</v>
      </c>
    </row>
    <row r="106" spans="1:6">
      <c r="C106" s="12"/>
      <c r="D106" s="12"/>
      <c r="E106" s="24"/>
      <c r="F106" s="29"/>
    </row>
    <row r="107" spans="1:6">
      <c r="A107" s="12" t="s">
        <v>207</v>
      </c>
      <c r="C107" s="12"/>
      <c r="D107" s="31" t="s">
        <v>178</v>
      </c>
      <c r="F107" s="29"/>
    </row>
    <row r="108" spans="1:6">
      <c r="C108" s="22"/>
      <c r="D108" s="12"/>
      <c r="E108" s="24"/>
      <c r="F108" s="29"/>
    </row>
    <row r="109" spans="1:6">
      <c r="C109" s="12"/>
      <c r="D109" s="12"/>
      <c r="E109" s="24"/>
      <c r="F109" s="29"/>
    </row>
    <row r="110" spans="1:6">
      <c r="C110" s="12"/>
      <c r="D110" s="12"/>
      <c r="E110" s="24"/>
      <c r="F110" s="29"/>
    </row>
    <row r="111" spans="1:6">
      <c r="C111" s="12"/>
      <c r="D111" s="12"/>
      <c r="E111" s="24"/>
      <c r="F111" s="29"/>
    </row>
    <row r="112" spans="1:6">
      <c r="C112" s="12"/>
      <c r="D112" s="12"/>
      <c r="E112" s="24"/>
      <c r="F112" s="29"/>
    </row>
    <row r="113" spans="3:6">
      <c r="C113" s="12"/>
      <c r="D113" s="12"/>
      <c r="E113" s="24"/>
      <c r="F113" s="29"/>
    </row>
    <row r="114" spans="3:6">
      <c r="C114" s="12"/>
      <c r="D114" s="12"/>
      <c r="E114" s="24"/>
      <c r="F114" s="29"/>
    </row>
    <row r="115" spans="3:6">
      <c r="C115" s="12"/>
      <c r="D115" s="12"/>
      <c r="E115" s="24"/>
      <c r="F115" s="29"/>
    </row>
    <row r="116" spans="3:6">
      <c r="C116" s="12"/>
      <c r="D116" s="12"/>
      <c r="E116" s="24"/>
      <c r="F116" s="29"/>
    </row>
    <row r="117" spans="3:6">
      <c r="C117" s="12"/>
      <c r="D117" s="12"/>
      <c r="E117" s="24"/>
      <c r="F117" s="29"/>
    </row>
    <row r="118" spans="3:6">
      <c r="C118" s="12"/>
      <c r="D118" s="12"/>
      <c r="E118" s="24"/>
      <c r="F118" s="29"/>
    </row>
    <row r="119" spans="3:6">
      <c r="C119" s="12"/>
      <c r="D119" s="12"/>
      <c r="E119" s="24"/>
      <c r="F119" s="29"/>
    </row>
    <row r="120" spans="3:6">
      <c r="C120" s="12"/>
      <c r="D120" s="12"/>
      <c r="E120" s="24"/>
      <c r="F120" s="29"/>
    </row>
    <row r="121" spans="3:6">
      <c r="C121" s="12"/>
      <c r="D121" s="12"/>
      <c r="E121" s="24"/>
      <c r="F121" s="29"/>
    </row>
    <row r="122" spans="3:6">
      <c r="C122" s="12"/>
      <c r="D122" s="12"/>
      <c r="E122" s="24"/>
      <c r="F122" s="29"/>
    </row>
    <row r="123" spans="3:6">
      <c r="C123" s="12"/>
      <c r="D123" s="12"/>
      <c r="E123" s="24"/>
      <c r="F123" s="29"/>
    </row>
    <row r="124" spans="3:6">
      <c r="C124" s="12"/>
      <c r="D124" s="12"/>
      <c r="E124" s="24"/>
      <c r="F124" s="29"/>
    </row>
    <row r="125" spans="3:6">
      <c r="C125" s="12"/>
      <c r="D125" s="12"/>
      <c r="E125" s="24"/>
      <c r="F125" s="29"/>
    </row>
    <row r="126" spans="3:6">
      <c r="C126" s="12"/>
      <c r="D126" s="12"/>
      <c r="E126" s="24"/>
      <c r="F126" s="29"/>
    </row>
    <row r="127" spans="3:6">
      <c r="C127" s="12"/>
      <c r="D127" s="12"/>
      <c r="E127" s="24"/>
      <c r="F127" s="29"/>
    </row>
    <row r="128" spans="3:6">
      <c r="C128" s="12"/>
      <c r="D128" s="12"/>
      <c r="E128" s="24"/>
      <c r="F128" s="29"/>
    </row>
    <row r="129" spans="1:6">
      <c r="C129" s="12"/>
      <c r="D129" s="12"/>
      <c r="E129" s="24"/>
      <c r="F129" s="29"/>
    </row>
    <row r="130" spans="1:6">
      <c r="C130" s="12"/>
      <c r="D130" s="12"/>
      <c r="E130" s="24"/>
      <c r="F130" s="29"/>
    </row>
    <row r="131" spans="1:6">
      <c r="C131" s="12"/>
      <c r="D131" s="12"/>
      <c r="E131" s="24"/>
      <c r="F131" s="29"/>
    </row>
    <row r="132" spans="1:6">
      <c r="C132" s="12"/>
      <c r="D132" s="12"/>
      <c r="E132" s="24"/>
      <c r="F132" s="24" t="s">
        <v>180</v>
      </c>
    </row>
    <row r="133" spans="1:6">
      <c r="A133" s="12" t="s">
        <v>181</v>
      </c>
      <c r="C133" s="12"/>
      <c r="E133" s="24"/>
      <c r="F133" s="29"/>
    </row>
    <row r="134" spans="1:6">
      <c r="C134" s="12"/>
      <c r="D134" s="12"/>
      <c r="E134" s="24"/>
    </row>
    <row r="135" spans="1:6">
      <c r="A135" s="32" t="s">
        <v>182</v>
      </c>
      <c r="D135" s="12"/>
    </row>
    <row r="136" spans="1:6">
      <c r="A136" s="33"/>
      <c r="D136" s="12"/>
    </row>
    <row r="137" spans="1:6" ht="21" customHeight="1">
      <c r="A137" s="33" t="s">
        <v>183</v>
      </c>
    </row>
    <row r="138" spans="1:6">
      <c r="A138" s="33"/>
    </row>
    <row r="139" spans="1:6" ht="14.25" customHeight="1">
      <c r="A139" s="33" t="s">
        <v>184</v>
      </c>
    </row>
    <row r="140" spans="1:6">
      <c r="A140" s="33" t="s">
        <v>185</v>
      </c>
    </row>
    <row r="141" spans="1:6">
      <c r="A141" s="33" t="s">
        <v>186</v>
      </c>
    </row>
    <row r="142" spans="1:6">
      <c r="A142" s="33" t="s">
        <v>187</v>
      </c>
    </row>
    <row r="143" spans="1:6">
      <c r="A143" s="33" t="s">
        <v>188</v>
      </c>
    </row>
    <row r="144" spans="1:6">
      <c r="A144" s="33"/>
    </row>
    <row r="145" spans="1:1" ht="12.75" customHeight="1">
      <c r="A145" s="32" t="s">
        <v>189</v>
      </c>
    </row>
    <row r="146" spans="1:1">
      <c r="A146" s="33" t="s">
        <v>190</v>
      </c>
    </row>
    <row r="147" spans="1:1">
      <c r="A147" s="33" t="s">
        <v>191</v>
      </c>
    </row>
    <row r="148" spans="1:1">
      <c r="A148" s="33" t="s">
        <v>192</v>
      </c>
    </row>
    <row r="149" spans="1:1">
      <c r="A149" s="33" t="s">
        <v>193</v>
      </c>
    </row>
    <row r="150" spans="1:1">
      <c r="A150" s="33"/>
    </row>
    <row r="151" spans="1:1" ht="17.25" customHeight="1">
      <c r="A151" s="32" t="s">
        <v>194</v>
      </c>
    </row>
    <row r="152" spans="1:1">
      <c r="A152" s="33" t="s">
        <v>195</v>
      </c>
    </row>
    <row r="153" spans="1:1">
      <c r="A153" s="33" t="s">
        <v>196</v>
      </c>
    </row>
    <row r="154" spans="1:1">
      <c r="A154" s="33" t="s">
        <v>197</v>
      </c>
    </row>
    <row r="155" spans="1:1">
      <c r="A155" s="33" t="s">
        <v>198</v>
      </c>
    </row>
    <row r="156" spans="1:1">
      <c r="A156" s="33" t="s">
        <v>199</v>
      </c>
    </row>
    <row r="157" spans="1:1">
      <c r="A157" s="33" t="s">
        <v>200</v>
      </c>
    </row>
    <row r="158" spans="1:1">
      <c r="A158" s="33"/>
    </row>
    <row r="159" spans="1:1" ht="13.5" customHeight="1">
      <c r="A159" s="32" t="s">
        <v>201</v>
      </c>
    </row>
    <row r="160" spans="1:1">
      <c r="A160" s="33" t="s">
        <v>202</v>
      </c>
    </row>
    <row r="161" spans="1:1">
      <c r="A161" s="33" t="s">
        <v>203</v>
      </c>
    </row>
    <row r="162" spans="1:1">
      <c r="A162" s="33" t="s">
        <v>204</v>
      </c>
    </row>
    <row r="163" spans="1:1">
      <c r="A163" s="33"/>
    </row>
    <row r="164" spans="1:1" ht="15" customHeight="1">
      <c r="A164" s="32" t="s">
        <v>205</v>
      </c>
    </row>
    <row r="165" spans="1:1">
      <c r="A165" s="33"/>
    </row>
    <row r="166" spans="1:1">
      <c r="A166" s="33" t="s">
        <v>206</v>
      </c>
    </row>
    <row r="167" spans="1:1">
      <c r="A167" s="33"/>
    </row>
    <row r="168" spans="1:1">
      <c r="A168" s="33"/>
    </row>
    <row r="169" spans="1:1">
      <c r="A169" s="33"/>
    </row>
    <row r="170" spans="1:1">
      <c r="A170" s="33"/>
    </row>
    <row r="171" spans="1:1">
      <c r="A171" s="33"/>
    </row>
    <row r="172" spans="1:1">
      <c r="A172" s="33"/>
    </row>
    <row r="173" spans="1:1">
      <c r="A173" s="33"/>
    </row>
    <row r="174" spans="1:1">
      <c r="A174" s="33"/>
    </row>
    <row r="175" spans="1:1">
      <c r="A175" s="33"/>
    </row>
    <row r="176" spans="1:1">
      <c r="A176" s="33"/>
    </row>
    <row r="177" spans="1:1">
      <c r="A177" s="33"/>
    </row>
    <row r="178" spans="1:1">
      <c r="A178" s="33"/>
    </row>
    <row r="179" spans="1:1">
      <c r="A179" s="33"/>
    </row>
    <row r="180" spans="1:1">
      <c r="A180" s="33"/>
    </row>
    <row r="181" spans="1:1">
      <c r="A181" s="33"/>
    </row>
    <row r="182" spans="1:1">
      <c r="A182" s="33"/>
    </row>
    <row r="183" spans="1:1">
      <c r="A183" s="33"/>
    </row>
    <row r="184" spans="1:1">
      <c r="A184" s="33"/>
    </row>
    <row r="185" spans="1:1">
      <c r="A185" s="33"/>
    </row>
    <row r="186" spans="1:1">
      <c r="A186" s="33"/>
    </row>
    <row r="187" spans="1:1">
      <c r="A187" s="33"/>
    </row>
    <row r="188" spans="1:1">
      <c r="A188" s="33"/>
    </row>
    <row r="189" spans="1:1">
      <c r="A189" s="33"/>
    </row>
    <row r="190" spans="1:1">
      <c r="A190" s="33"/>
    </row>
    <row r="191" spans="1:1">
      <c r="A191" s="33"/>
    </row>
    <row r="192" spans="1:1">
      <c r="A192" s="33"/>
    </row>
    <row r="193" spans="1:1">
      <c r="A193" s="33"/>
    </row>
    <row r="194" spans="1:1">
      <c r="A194" s="33"/>
    </row>
    <row r="195" spans="1:1">
      <c r="A195" s="33"/>
    </row>
    <row r="196" spans="1:1">
      <c r="A196" s="33"/>
    </row>
    <row r="197" spans="1:1">
      <c r="A197" s="33"/>
    </row>
    <row r="198" spans="1:1">
      <c r="A198" s="33"/>
    </row>
    <row r="199" spans="1:1">
      <c r="A199" s="33"/>
    </row>
    <row r="200" spans="1:1">
      <c r="A200" s="33"/>
    </row>
    <row r="201" spans="1:1">
      <c r="A201" s="33"/>
    </row>
    <row r="202" spans="1:1">
      <c r="A202" s="33"/>
    </row>
    <row r="203" spans="1:1">
      <c r="A203" s="33"/>
    </row>
    <row r="204" spans="1:1">
      <c r="A204" s="33"/>
    </row>
    <row r="205" spans="1:1">
      <c r="A205" s="33"/>
    </row>
    <row r="206" spans="1:1">
      <c r="A206" s="33"/>
    </row>
    <row r="207" spans="1:1">
      <c r="A207" s="33"/>
    </row>
    <row r="208" spans="1:1">
      <c r="A208" s="33"/>
    </row>
    <row r="209" spans="1:1">
      <c r="A209" s="33"/>
    </row>
    <row r="210" spans="1:1">
      <c r="A210" s="33"/>
    </row>
    <row r="211" spans="1:1">
      <c r="A211" s="33"/>
    </row>
    <row r="212" spans="1:1">
      <c r="A212" s="33"/>
    </row>
    <row r="213" spans="1:1">
      <c r="A213" s="33"/>
    </row>
    <row r="214" spans="1:1">
      <c r="A214" s="33"/>
    </row>
    <row r="215" spans="1:1">
      <c r="A215" s="33"/>
    </row>
    <row r="216" spans="1:1">
      <c r="A216" s="33"/>
    </row>
    <row r="217" spans="1:1">
      <c r="A217" s="33"/>
    </row>
    <row r="218" spans="1:1">
      <c r="A218" s="33"/>
    </row>
    <row r="219" spans="1:1">
      <c r="A219" s="33"/>
    </row>
    <row r="220" spans="1:1">
      <c r="A220" s="33"/>
    </row>
    <row r="221" spans="1:1">
      <c r="A221" s="33"/>
    </row>
    <row r="222" spans="1:1">
      <c r="A222" s="33"/>
    </row>
    <row r="223" spans="1:1">
      <c r="A223" s="33"/>
    </row>
    <row r="224" spans="1:1">
      <c r="A224" s="33"/>
    </row>
    <row r="225" spans="1:1">
      <c r="A225" s="33"/>
    </row>
    <row r="226" spans="1:1">
      <c r="A226" s="33"/>
    </row>
    <row r="227" spans="1:1">
      <c r="A227" s="33"/>
    </row>
    <row r="228" spans="1:1">
      <c r="A228" s="33"/>
    </row>
    <row r="229" spans="1:1">
      <c r="A229" s="33"/>
    </row>
    <row r="230" spans="1:1">
      <c r="A230" s="33"/>
    </row>
    <row r="231" spans="1:1">
      <c r="A231" s="33"/>
    </row>
    <row r="232" spans="1:1">
      <c r="A232" s="33"/>
    </row>
    <row r="233" spans="1:1">
      <c r="A233" s="33"/>
    </row>
    <row r="234" spans="1:1">
      <c r="A234" s="33"/>
    </row>
    <row r="235" spans="1:1">
      <c r="A235" s="33"/>
    </row>
    <row r="236" spans="1:1">
      <c r="A236" s="33"/>
    </row>
    <row r="237" spans="1:1">
      <c r="A237" s="33"/>
    </row>
    <row r="238" spans="1:1">
      <c r="A238" s="33"/>
    </row>
    <row r="239" spans="1:1">
      <c r="A239" s="33"/>
    </row>
    <row r="240" spans="1:1">
      <c r="A240" s="33"/>
    </row>
    <row r="241" spans="1:1">
      <c r="A241" s="33"/>
    </row>
    <row r="242" spans="1:1">
      <c r="A242" s="33"/>
    </row>
    <row r="243" spans="1:1">
      <c r="A243" s="33"/>
    </row>
    <row r="244" spans="1:1">
      <c r="A244" s="33"/>
    </row>
    <row r="245" spans="1:1">
      <c r="A245" s="33"/>
    </row>
    <row r="246" spans="1:1">
      <c r="A246" s="33"/>
    </row>
    <row r="247" spans="1:1">
      <c r="A247" s="33"/>
    </row>
    <row r="248" spans="1:1">
      <c r="A248" s="33"/>
    </row>
    <row r="249" spans="1:1">
      <c r="A249" s="33"/>
    </row>
    <row r="250" spans="1:1">
      <c r="A250" s="33"/>
    </row>
    <row r="251" spans="1:1">
      <c r="A251" s="33"/>
    </row>
    <row r="252" spans="1:1">
      <c r="A252" s="33"/>
    </row>
    <row r="253" spans="1:1">
      <c r="A253" s="33"/>
    </row>
    <row r="254" spans="1:1">
      <c r="A254" s="33"/>
    </row>
    <row r="255" spans="1:1">
      <c r="A255" s="33"/>
    </row>
    <row r="256" spans="1:1">
      <c r="A256" s="33"/>
    </row>
    <row r="257" spans="1:1">
      <c r="A257" s="33"/>
    </row>
    <row r="258" spans="1:1">
      <c r="A258" s="33"/>
    </row>
    <row r="259" spans="1:1">
      <c r="A259" s="33"/>
    </row>
    <row r="260" spans="1:1">
      <c r="A260" s="33"/>
    </row>
    <row r="261" spans="1:1">
      <c r="A261" s="33"/>
    </row>
    <row r="262" spans="1:1">
      <c r="A262" s="33"/>
    </row>
    <row r="263" spans="1:1">
      <c r="A263" s="33"/>
    </row>
    <row r="264" spans="1:1">
      <c r="A264" s="33"/>
    </row>
    <row r="265" spans="1:1">
      <c r="A265" s="33"/>
    </row>
    <row r="266" spans="1:1">
      <c r="A266" s="33"/>
    </row>
    <row r="267" spans="1:1">
      <c r="A267" s="33"/>
    </row>
    <row r="268" spans="1:1">
      <c r="A268" s="33"/>
    </row>
    <row r="269" spans="1:1">
      <c r="A269" s="33"/>
    </row>
    <row r="270" spans="1:1">
      <c r="A270" s="33"/>
    </row>
    <row r="271" spans="1:1">
      <c r="A271" s="33"/>
    </row>
    <row r="272" spans="1:1">
      <c r="A272" s="33"/>
    </row>
    <row r="273" spans="1:1">
      <c r="A273" s="33"/>
    </row>
    <row r="274" spans="1:1">
      <c r="A274" s="33"/>
    </row>
    <row r="275" spans="1:1">
      <c r="A275" s="33"/>
    </row>
    <row r="276" spans="1:1">
      <c r="A276" s="33"/>
    </row>
    <row r="277" spans="1:1">
      <c r="A277" s="33"/>
    </row>
    <row r="278" spans="1:1">
      <c r="A278" s="33"/>
    </row>
    <row r="279" spans="1:1">
      <c r="A279" s="33"/>
    </row>
    <row r="280" spans="1:1">
      <c r="A280" s="33"/>
    </row>
    <row r="281" spans="1:1">
      <c r="A281" s="33"/>
    </row>
    <row r="282" spans="1:1">
      <c r="A282" s="33"/>
    </row>
    <row r="283" spans="1:1">
      <c r="A283" s="33"/>
    </row>
    <row r="284" spans="1:1">
      <c r="A284" s="33"/>
    </row>
    <row r="285" spans="1:1">
      <c r="A285" s="33"/>
    </row>
    <row r="286" spans="1:1">
      <c r="A286" s="33"/>
    </row>
    <row r="287" spans="1:1">
      <c r="A287" s="33"/>
    </row>
    <row r="288" spans="1:1">
      <c r="A288" s="33"/>
    </row>
    <row r="289" spans="1:1">
      <c r="A289" s="33"/>
    </row>
    <row r="290" spans="1:1">
      <c r="A290" s="33"/>
    </row>
    <row r="291" spans="1:1">
      <c r="A291" s="33"/>
    </row>
    <row r="292" spans="1:1">
      <c r="A292" s="33"/>
    </row>
    <row r="293" spans="1:1">
      <c r="A293" s="33"/>
    </row>
    <row r="294" spans="1:1">
      <c r="A294" s="33"/>
    </row>
    <row r="295" spans="1:1">
      <c r="A295" s="33"/>
    </row>
    <row r="296" spans="1:1">
      <c r="A296" s="33"/>
    </row>
    <row r="297" spans="1:1">
      <c r="A297" s="33"/>
    </row>
    <row r="298" spans="1:1">
      <c r="A298" s="33"/>
    </row>
    <row r="299" spans="1:1">
      <c r="A299" s="33"/>
    </row>
    <row r="300" spans="1:1">
      <c r="A300" s="33"/>
    </row>
    <row r="301" spans="1:1">
      <c r="A301" s="33"/>
    </row>
    <row r="302" spans="1:1">
      <c r="A302" s="33"/>
    </row>
    <row r="303" spans="1:1">
      <c r="A303" s="33"/>
    </row>
    <row r="304" spans="1:1">
      <c r="A304" s="33"/>
    </row>
    <row r="305" spans="1:1">
      <c r="A305" s="33"/>
    </row>
    <row r="306" spans="1:1">
      <c r="A306" s="33"/>
    </row>
    <row r="307" spans="1:1">
      <c r="A307" s="33"/>
    </row>
    <row r="308" spans="1:1">
      <c r="A308" s="33"/>
    </row>
    <row r="309" spans="1:1">
      <c r="A309" s="33"/>
    </row>
    <row r="310" spans="1:1">
      <c r="A310" s="33"/>
    </row>
    <row r="311" spans="1:1">
      <c r="A311" s="33"/>
    </row>
    <row r="312" spans="1:1">
      <c r="A312" s="33"/>
    </row>
    <row r="313" spans="1:1">
      <c r="A313" s="33"/>
    </row>
    <row r="314" spans="1:1">
      <c r="A314" s="33"/>
    </row>
    <row r="315" spans="1:1">
      <c r="A315" s="33"/>
    </row>
    <row r="316" spans="1:1">
      <c r="A316" s="33"/>
    </row>
    <row r="317" spans="1:1">
      <c r="A317" s="33"/>
    </row>
    <row r="318" spans="1:1">
      <c r="A318" s="33"/>
    </row>
    <row r="319" spans="1:1">
      <c r="A319" s="33"/>
    </row>
    <row r="320" spans="1:1">
      <c r="A320" s="33"/>
    </row>
    <row r="321" spans="1:1">
      <c r="A321" s="33"/>
    </row>
    <row r="322" spans="1:1">
      <c r="A322" s="33"/>
    </row>
    <row r="323" spans="1:1">
      <c r="A323" s="33"/>
    </row>
    <row r="324" spans="1:1">
      <c r="A324" s="33"/>
    </row>
    <row r="325" spans="1:1">
      <c r="A325" s="33"/>
    </row>
    <row r="326" spans="1:1">
      <c r="A326" s="33"/>
    </row>
    <row r="327" spans="1:1">
      <c r="A327" s="33"/>
    </row>
    <row r="328" spans="1:1">
      <c r="A328" s="33"/>
    </row>
    <row r="329" spans="1:1">
      <c r="A329" s="33"/>
    </row>
    <row r="330" spans="1:1">
      <c r="A330" s="33"/>
    </row>
    <row r="331" spans="1:1">
      <c r="A331" s="33"/>
    </row>
    <row r="332" spans="1:1">
      <c r="A332" s="33"/>
    </row>
  </sheetData>
  <pageMargins left="0.57999999999999996" right="0.27" top="1.32" bottom="0.44" header="0.28999999999999998" footer="0.25"/>
  <pageSetup orientation="portrait" horizontalDpi="4294967292" r:id="rId1"/>
  <headerFooter alignWithMargins="0">
    <oddHeader>&amp;C&amp;"Arial,Bold"&amp;12&amp;F - &amp;A</oddHeader>
    <oddFooter>&amp;LPage &amp;P&amp;C73 ACCOUNTS UPDATED &amp;D&amp;R(HOLE PUNCH SET AT 7)</oddFooter>
  </headerFooter>
  <rowBreaks count="2" manualBreakCount="2">
    <brk id="38" max="16383" man="1"/>
    <brk id="83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26</vt:i4>
      </vt:variant>
    </vt:vector>
  </HeadingPairs>
  <TitlesOfParts>
    <vt:vector size="40" baseType="lpstr">
      <vt:lpstr>Sheet1</vt:lpstr>
      <vt:lpstr>MASTER</vt:lpstr>
      <vt:lpstr>SEP'14</vt:lpstr>
      <vt:lpstr>AUG'14</vt:lpstr>
      <vt:lpstr>JUL'14</vt:lpstr>
      <vt:lpstr>JUN'14</vt:lpstr>
      <vt:lpstr>MAY'14</vt:lpstr>
      <vt:lpstr>APR'14</vt:lpstr>
      <vt:lpstr>MAR'14</vt:lpstr>
      <vt:lpstr>FEB'14</vt:lpstr>
      <vt:lpstr>JAN'14</vt:lpstr>
      <vt:lpstr>DEC'13</vt:lpstr>
      <vt:lpstr>NOV'13</vt:lpstr>
      <vt:lpstr>OCT'13</vt:lpstr>
      <vt:lpstr>'APR''14'!Print_Area</vt:lpstr>
      <vt:lpstr>'AUG''14'!Print_Area</vt:lpstr>
      <vt:lpstr>'DEC''13'!Print_Area</vt:lpstr>
      <vt:lpstr>'FEB''14'!Print_Area</vt:lpstr>
      <vt:lpstr>'JAN''14'!Print_Area</vt:lpstr>
      <vt:lpstr>'JUL''14'!Print_Area</vt:lpstr>
      <vt:lpstr>'JUN''14'!Print_Area</vt:lpstr>
      <vt:lpstr>'MAR''14'!Print_Area</vt:lpstr>
      <vt:lpstr>MASTER!Print_Area</vt:lpstr>
      <vt:lpstr>'MAY''14'!Print_Area</vt:lpstr>
      <vt:lpstr>'NOV''13'!Print_Area</vt:lpstr>
      <vt:lpstr>'OCT''13'!Print_Area</vt:lpstr>
      <vt:lpstr>'SEP''14'!Print_Area</vt:lpstr>
      <vt:lpstr>'APR''14'!Print_Titles</vt:lpstr>
      <vt:lpstr>'AUG''14'!Print_Titles</vt:lpstr>
      <vt:lpstr>'DEC''13'!Print_Titles</vt:lpstr>
      <vt:lpstr>'FEB''14'!Print_Titles</vt:lpstr>
      <vt:lpstr>'JAN''14'!Print_Titles</vt:lpstr>
      <vt:lpstr>'JUL''14'!Print_Titles</vt:lpstr>
      <vt:lpstr>'JUN''14'!Print_Titles</vt:lpstr>
      <vt:lpstr>'MAR''14'!Print_Titles</vt:lpstr>
      <vt:lpstr>MASTER!Print_Titles</vt:lpstr>
      <vt:lpstr>'MAY''14'!Print_Titles</vt:lpstr>
      <vt:lpstr>'NOV''13'!Print_Titles</vt:lpstr>
      <vt:lpstr>'OCT''13'!Print_Titles</vt:lpstr>
      <vt:lpstr>'SEP''14'!Print_Titles</vt:lpstr>
    </vt:vector>
  </TitlesOfParts>
  <Company>Town of Longboat Key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tmoore</dc:creator>
  <cp:lastModifiedBy>dspencer</cp:lastModifiedBy>
  <cp:lastPrinted>2014-08-04T19:12:14Z</cp:lastPrinted>
  <dcterms:created xsi:type="dcterms:W3CDTF">2013-10-11T13:45:17Z</dcterms:created>
  <dcterms:modified xsi:type="dcterms:W3CDTF">2014-10-16T15:49:34Z</dcterms:modified>
</cp:coreProperties>
</file>